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xr:revisionPtr revIDLastSave="0" documentId="11_22533DA0A17F083AC3DAD4EB7370A02297BCB199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ΨΗΦ ΣΥΣΤΗΜ, ΕΠΕΞ ΣΗΜ Κ ΜΗΧ ΜΑΘΗ" sheetId="1" r:id="rId1"/>
    <sheet name="ΗΛΕΚ ΣΥΣΤ, ΜΕΤΡ Κ ΤΕΧΝΟΛ ΑΙΣΘΗΤ" sheetId="2" r:id="rId2"/>
    <sheet name="ΠΡΟΓΡ ΕΦΑΡΜ Ή ΚΑΙ ΔΟΜΩΝ ΥΛΙΚ" sheetId="3" r:id="rId3"/>
  </sheets>
  <definedNames>
    <definedName name="_xlnm.Print_Area" localSheetId="1">'ΗΛΕΚ ΣΥΣΤ, ΜΕΤΡ Κ ΤΕΧΝΟΛ ΑΙΣΘΗΤ'!$A$1:$AH$7</definedName>
    <definedName name="_xlnm.Print_Area" localSheetId="2">'ΠΡΟΓΡ ΕΦΑΡΜ Ή ΚΑΙ ΔΟΜΩΝ ΥΛΙΚ'!$A$1:$AH$7</definedName>
    <definedName name="_xlnm.Print_Area" localSheetId="0">'ΨΗΦ ΣΥΣΤΗΜ, ΕΠΕΞ ΣΗΜ Κ ΜΗΧ ΜΑΘΗ'!$A$1:$AH$7</definedName>
  </definedNames>
  <calcPr calcId="0" fullCalcOnLoad="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4" i="3" l="1"/>
  <c r="W14" i="3"/>
  <c r="V14" i="3"/>
  <c r="U14" i="3"/>
  <c r="AS13" i="3"/>
  <c r="AR13" i="3"/>
  <c r="AQ13" i="3"/>
  <c r="AP13" i="3"/>
  <c r="AO13" i="3"/>
  <c r="AS12" i="3"/>
  <c r="AR12" i="3"/>
  <c r="AQ12" i="3"/>
  <c r="AP12" i="3"/>
  <c r="AO12" i="3"/>
  <c r="X12" i="3"/>
  <c r="V12" i="3"/>
  <c r="U12" i="3"/>
  <c r="AS11" i="3"/>
  <c r="AR11" i="3"/>
  <c r="AQ11" i="3"/>
  <c r="AP11" i="3"/>
  <c r="AO11" i="3"/>
  <c r="AS10" i="3"/>
  <c r="AR10" i="3"/>
  <c r="AQ10" i="3"/>
  <c r="AP10" i="3"/>
  <c r="AO10" i="3"/>
  <c r="AI10" i="3"/>
  <c r="AF10" i="3"/>
  <c r="X10" i="3"/>
  <c r="W10" i="3"/>
  <c r="V10" i="3"/>
  <c r="U10" i="3"/>
  <c r="AS9" i="3"/>
  <c r="AR9" i="3"/>
  <c r="AQ9" i="3"/>
  <c r="AP9" i="3"/>
  <c r="AO9" i="3"/>
  <c r="AS8" i="3"/>
  <c r="AR8" i="3"/>
  <c r="AQ8" i="3"/>
  <c r="AP8" i="3"/>
  <c r="AO8" i="3"/>
  <c r="X8" i="3"/>
  <c r="W8" i="3"/>
  <c r="V8" i="3"/>
  <c r="U8" i="3"/>
  <c r="AS17" i="2"/>
  <c r="AR17" i="2"/>
  <c r="AQ17" i="2"/>
  <c r="AP17" i="2"/>
  <c r="AO17" i="2"/>
  <c r="X17" i="2"/>
  <c r="V17" i="2"/>
  <c r="U17" i="2"/>
  <c r="AS16" i="2"/>
  <c r="AR16" i="2"/>
  <c r="AQ16" i="2"/>
  <c r="AP16" i="2"/>
  <c r="AO16" i="2"/>
  <c r="AJ16" i="2"/>
  <c r="AI16" i="2"/>
  <c r="AF16" i="2"/>
  <c r="AD16" i="2"/>
  <c r="AB16" i="2"/>
  <c r="X16" i="2"/>
  <c r="W16" i="2"/>
  <c r="V16" i="2"/>
  <c r="U16" i="2"/>
  <c r="AS15" i="2"/>
  <c r="AR15" i="2"/>
  <c r="AQ15" i="2"/>
  <c r="AP15" i="2"/>
  <c r="AO15" i="2"/>
  <c r="AS14" i="2"/>
  <c r="AR14" i="2"/>
  <c r="AB14" i="2"/>
  <c r="AS13" i="2"/>
  <c r="AR13" i="2"/>
  <c r="AQ13" i="2"/>
  <c r="AP13" i="2"/>
  <c r="AS12" i="2"/>
  <c r="AR12" i="2"/>
  <c r="AQ12" i="2"/>
  <c r="AP12" i="2"/>
  <c r="AO12" i="2"/>
  <c r="AM12" i="2"/>
  <c r="AL12" i="2"/>
  <c r="AJ12" i="2"/>
  <c r="AI12" i="2"/>
  <c r="AG12" i="2"/>
  <c r="AF12" i="2"/>
  <c r="AD12" i="2"/>
  <c r="AB12" i="2"/>
  <c r="X12" i="2"/>
  <c r="W12" i="2"/>
  <c r="V12" i="2"/>
  <c r="U12" i="2"/>
  <c r="AS11" i="2"/>
  <c r="AR11" i="2"/>
  <c r="AQ11" i="2"/>
  <c r="AP11" i="2"/>
  <c r="AB11" i="2"/>
  <c r="AS10" i="2"/>
  <c r="AR10" i="2"/>
  <c r="AQ10" i="2"/>
  <c r="AP10" i="2"/>
  <c r="AO10" i="2"/>
  <c r="AJ10" i="2"/>
  <c r="AI10" i="2"/>
  <c r="AG10" i="2"/>
  <c r="AF10" i="2"/>
  <c r="AD10" i="2"/>
  <c r="AB10" i="2"/>
  <c r="V10" i="2"/>
  <c r="AS9" i="2"/>
  <c r="AR9" i="2"/>
  <c r="AQ9" i="2"/>
  <c r="AP9" i="2"/>
  <c r="AO9" i="2"/>
  <c r="AB9" i="2"/>
  <c r="AS8" i="2"/>
  <c r="AR8" i="2"/>
  <c r="AQ8" i="2"/>
  <c r="AP8" i="2"/>
  <c r="AO8" i="2"/>
  <c r="AD8" i="2"/>
  <c r="AB8" i="2"/>
  <c r="AS14" i="1"/>
  <c r="AR14" i="1"/>
  <c r="AQ14" i="1"/>
  <c r="AP14" i="1"/>
  <c r="AO14" i="1"/>
  <c r="AJ14" i="1"/>
  <c r="AI14" i="1"/>
  <c r="AG14" i="1"/>
  <c r="AF14" i="1"/>
  <c r="AD14" i="1"/>
  <c r="AB14" i="1"/>
  <c r="X14" i="1"/>
  <c r="W14" i="1"/>
  <c r="V14" i="1"/>
  <c r="U14" i="1"/>
  <c r="AS13" i="1"/>
  <c r="AR13" i="1"/>
  <c r="AQ13" i="1"/>
  <c r="AP13" i="1"/>
  <c r="AO13" i="1"/>
  <c r="AG13" i="1"/>
  <c r="AD13" i="1"/>
  <c r="AB13" i="1"/>
  <c r="V13" i="1"/>
  <c r="AS12" i="1"/>
  <c r="AR12" i="1"/>
  <c r="AQ12" i="1"/>
  <c r="AP12" i="1"/>
  <c r="AS11" i="1"/>
  <c r="AR11" i="1"/>
  <c r="AQ11" i="1"/>
  <c r="AP11" i="1"/>
  <c r="AO11" i="1"/>
  <c r="AM11" i="1"/>
  <c r="AL11" i="1"/>
  <c r="AJ11" i="1"/>
  <c r="AI11" i="1"/>
  <c r="AG11" i="1"/>
  <c r="AF11" i="1"/>
  <c r="AD11" i="1"/>
  <c r="AB11" i="1"/>
  <c r="X11" i="1"/>
  <c r="W11" i="1"/>
  <c r="V11" i="1"/>
  <c r="U11" i="1"/>
  <c r="AS10" i="1"/>
  <c r="AR10" i="1"/>
  <c r="AQ10" i="1"/>
  <c r="AP10" i="1"/>
  <c r="AJ10" i="1"/>
  <c r="AI10" i="1"/>
  <c r="X10" i="1"/>
  <c r="W10" i="1"/>
  <c r="V10" i="1"/>
  <c r="U10" i="1"/>
  <c r="AS9" i="1"/>
  <c r="AR9" i="1"/>
  <c r="AQ9" i="1"/>
  <c r="AP9" i="1"/>
  <c r="AO9" i="1"/>
  <c r="AM9" i="1"/>
  <c r="AL9" i="1"/>
  <c r="AJ9" i="1"/>
  <c r="AI9" i="1"/>
  <c r="AG9" i="1"/>
  <c r="AF9" i="1"/>
  <c r="AD9" i="1"/>
  <c r="AB9" i="1"/>
  <c r="X9" i="1"/>
  <c r="W9" i="1"/>
  <c r="V9" i="1"/>
  <c r="U9" i="1"/>
  <c r="AS8" i="1"/>
  <c r="AR8" i="1"/>
  <c r="AQ8" i="1"/>
  <c r="AP8" i="1"/>
  <c r="AO8" i="1"/>
  <c r="X8" i="1"/>
  <c r="W8" i="1"/>
  <c r="V8" i="1"/>
  <c r="U8" i="1"/>
</calcChain>
</file>

<file path=xl/sharedStrings.xml><?xml version="1.0" encoding="utf-8"?>
<sst xmlns="http://schemas.openxmlformats.org/spreadsheetml/2006/main" count="586" uniqueCount="238">
  <si>
    <t>ΠΙΝΑΚΑΣ II : ΠΙΝΑΚΑΣ ΑΞΙΟΛΟΓΗΣΗΣ ΥΠΟΨΗΦΙΩΝ ΑΚΑΔΗΜΑΪΚΩΝ ΥΠΟΤΡΟΦΩΝ 2022-2023</t>
  </si>
  <si>
    <t xml:space="preserve">ΓΙΑ ΤΟ ΓΝΩΣΤΙΚΟ ΑΝΤΙΚΕΙΜΕΝΟ: ΨΗΦΙΑΚΑ ΣΥΣΤΗΜΑΤΑ, ΕΠΕΞΕΡΓΑΣΙΑ ΣΗΜΑΤΩΝ ΚΑΙ ΜΗΧΑΝΙΚΗ ΜΑΘΗΣΗ </t>
  </si>
  <si>
    <t>Στοιχεία επιλεξιμότητας υποψηφίων</t>
  </si>
  <si>
    <t>Στοιχεία Μοριοδότησης υποψηφίων</t>
  </si>
  <si>
    <t>ΜΟΡΙΑ ΚΡΙΤΗΡΙΩΝ</t>
  </si>
  <si>
    <t>ΤΕΛΙΚΗ ΜΟΡΙΟΔΟΤΗΣΗ</t>
  </si>
  <si>
    <t>1ος Βασικός τίτλος Σπουδών</t>
  </si>
  <si>
    <t>2ος Βασικός τίτλος Σπουδών</t>
  </si>
  <si>
    <t>1ο Μεταπτυχιακό</t>
  </si>
  <si>
    <t>2ο Μεταπτυχιακό</t>
  </si>
  <si>
    <t>3ο Μεταπτυχιακό</t>
  </si>
  <si>
    <t>Διδακτορικό</t>
  </si>
  <si>
    <t xml:space="preserve">Υποψήφιος/ια Διδάκτωρ </t>
  </si>
  <si>
    <t>Ερευνητικό/Επαγγελματικό Εργο</t>
  </si>
  <si>
    <t>Δημοσιευμένο Επιστημονικό Εργο</t>
  </si>
  <si>
    <t>Συμμετοχή σε Ερευνητικά Έργα</t>
  </si>
  <si>
    <t>Εκπαιδευτική Εμπειρία σε ΑΕΙ (Ισοδύναμα έτη πλήρους απασχόλησης)</t>
  </si>
  <si>
    <t xml:space="preserve">Επαγγελματική εμπειρία </t>
  </si>
  <si>
    <t>Δικαιολογητικό 1</t>
  </si>
  <si>
    <t>Δικαιολογητικό 2</t>
  </si>
  <si>
    <t>Δικαιολογητικό 3</t>
  </si>
  <si>
    <t>Κριτήριο επιλεξιμότητας 1</t>
  </si>
  <si>
    <t>Κριτήριο Επιλεξιμότητας 2</t>
  </si>
  <si>
    <t>Κριτήριο Επιλεξιμότητας 3</t>
  </si>
  <si>
    <t>Κριτήριο 1</t>
  </si>
  <si>
    <t>Κριτήριο 2</t>
  </si>
  <si>
    <t>Κριτήριο 3</t>
  </si>
  <si>
    <t>Κριτήριο 4</t>
  </si>
  <si>
    <t xml:space="preserve">Α/Α </t>
  </si>
  <si>
    <t>ΑΡ.ΠΡΩΤ/ ΗΜΕΡΟΜΗΝΙΑ</t>
  </si>
  <si>
    <t>ΓΝΩΣΤΙΚΟ ΑΝΤΙΚΕΙΜΕΝΟ</t>
  </si>
  <si>
    <t>ΜΑΘΗΜΑΤΑ</t>
  </si>
  <si>
    <t>Επαγγελματική Ιδιότητα                                                                        (Ιδιώτης=1, Δ.Υ.=0)</t>
  </si>
  <si>
    <t xml:space="preserve"> Τμήμα, Ίδρυμα, Έτος Αποφοίτησης</t>
  </si>
  <si>
    <t xml:space="preserve">Έτη Σπουδών </t>
  </si>
  <si>
    <t>Τμήμα, Ίδρυμα, Έτος Αποφοίτησης</t>
  </si>
  <si>
    <t>Γνωστικό πεδίο 1ου ΜΔΕ</t>
  </si>
  <si>
    <t>Γνωστικό πεδίο 2ου ΜΔΕ</t>
  </si>
  <si>
    <t>Γνωστικό πεδίο 3ου ΜΔΕ</t>
  </si>
  <si>
    <t xml:space="preserve"> Τμήμα, Ίδρυμα, Έτος Αναγόρευσης</t>
  </si>
  <si>
    <t>Γνωστικό πεδίο 1ου PhD</t>
  </si>
  <si>
    <t>ΣΥΝΑΦΕΙΑ ΔΙΔΑΚΤΟΡΙΚΟΥ</t>
  </si>
  <si>
    <t>Τμήμα, Ίδρυμα, Έτος εγγραφής</t>
  </si>
  <si>
    <t>ΣΥΝΑΦΕΙΑ ΔΙΔΑΚΤΟΡΙΚΗΣ ΔΙΑΤΡΙΒΗΣ</t>
  </si>
  <si>
    <t>Ερευνητικό Έργο : Φορέας / Εταιρία / Εργοδότης</t>
  </si>
  <si>
    <t>ΈΤΗ</t>
  </si>
  <si>
    <t>Επαγγελματικό έργο : Φορέας / Εταιρία / Εργοδότης</t>
  </si>
  <si>
    <t>TOΥΛΑΧΙΣΤΟΝ  5 ΕΤΕΣ ΣΥΝΑΦΕΣ ΕΡΓΟ</t>
  </si>
  <si>
    <t>ΕΠΙΛΕΞΙΜΟΤΗΤΑ ΥΠΟΨΗΦΙΟΥ/ΑΣ</t>
  </si>
  <si>
    <t>Συνολικός Αριθμός  Δημοσιεύσεων σε περιοδικά με κριτές και IF</t>
  </si>
  <si>
    <t>Συνολικός Αριθμός Δημοσιεύσεων σε Περιοδικά, Συλλογικούς τόμους, Πρακτικά Συνεδρίων</t>
  </si>
  <si>
    <t>Συνολικός Αριθμός   Δημοσιεύσεων σε περιοδικά με κριτές και IF συναφών με το Γνωστικό Αντικείμενο</t>
  </si>
  <si>
    <t>Συνολικός Αριθμός Δημοσιεύσεων σε Περιοδικά, Συλλογικούς τόμους, Πρακτικά Συνεδρίων συναφών με το Γνωστικό Αντικείμενο</t>
  </si>
  <si>
    <t>ΈΤΗ ΣΥΝΑΦΟΥΣ ΈΡΓΟΥ ΜΕ ΤΟ ΓΝΩΣΤΙΚΟ ΑΝΤΙΚΕΙΜΕΝΟ</t>
  </si>
  <si>
    <t>ΊΔΡΥΜΑ</t>
  </si>
  <si>
    <t>ΈΤΗ ΣΥΝΑΦΟΥΣ ΕΜΠΕΙΡΙΑΣ ΜΕ ΤΟ ΓΝΩΣΤΙΚΟ ΑΝΤΙΚΕΙΜΕΝΟ</t>
  </si>
  <si>
    <t>ΚΡΙΤΗΡΙΟ 1</t>
  </si>
  <si>
    <t>ΚΡΙΤΗΡΙΟ 2</t>
  </si>
  <si>
    <t>ΚΡΙΤΗΡΙΟ 3</t>
  </si>
  <si>
    <t>ΚΡΙΤΗΡΙΟ 4</t>
  </si>
  <si>
    <t>ΣΥΝΟΛΟ ΜΟΡΙΩΝ</t>
  </si>
  <si>
    <t>ΠΡΟΣΑΥΞΗΣΗ ΔΙΔΑΚΤΟΡΙΚΟΥ (5%)</t>
  </si>
  <si>
    <t>73223/ 04.08.2022</t>
  </si>
  <si>
    <t>ΨΗΦΙΑΚΑ ΣΥΣΤΗΜΑΤΑ, ΕΠΕΞΕΡΓΑΣΙΑ ΣΗΜΑΤΩΝ ΚΑΙ ΜΗΧΑΝΙΚΗ ΜΑΘΗΣΗ</t>
  </si>
  <si>
    <t>Ψηφιακά Συστήματα, Επεξεργασία Σημάτων και Μηχανική Μάθηση:
• Σχεδίαση Ψηφιακών Συστημάτων
• Αρχιτεκτονική Υπολογιστικών Συστημάτων
• Ψηφιακή Επεξεργασία Σήματος
• Ψηφιακές Τεχνολογίες Ήχου και Φωνής
• Σχεδίαση Ολοκληρωμένων Κυκλωμάτων VLSI
• Ηλεκτρακουστική ΙΙ
• Ψηφιακή Μετάδοση Βίντεο και Ήχου</t>
  </si>
  <si>
    <t>Τμ. Φυσικής ΕΚΠΑ, 1999</t>
  </si>
  <si>
    <t>Διατμ. Τμ. Πληροφορικής &amp; Τμ Φυσικής, ΕΚΠΑ, 2002</t>
  </si>
  <si>
    <t>Ηλεκτρονική &amp; Αυτοματισμός</t>
  </si>
  <si>
    <t>Διαπανεπηστημιακό – ΕΚΠΑ – ΑΠΘ κτλ , 2015</t>
  </si>
  <si>
    <t>Ιατρική Φυσική, Ακτινοφυσική</t>
  </si>
  <si>
    <t>Τμ. Πληροφορικής και Τηλεπικοινωνιών, ΕΚΠΑ, 2007</t>
  </si>
  <si>
    <t>Συμβολή στην ανάλυση και κωδικοποίηση συστοιχίας εικόνων τρισδιάστατης απεικόνισης</t>
  </si>
  <si>
    <t>ΝΑΙ</t>
  </si>
  <si>
    <t>ΕΚΠΑ, Παν. Κρήτης, ΙΙΕ, ΤΕΙ-Π</t>
  </si>
  <si>
    <t xml:space="preserve">ΕΚΠΑ / ΕΛΚΕ, 
ΤΕΙ-Α, ΤΕΙ-Π, 
ΕΑΠ, ΠΑΔΑ </t>
  </si>
  <si>
    <t>Intracom, EIGHT BELLS, MyOmega Hellas</t>
  </si>
  <si>
    <t>73520 - 02/08/2022</t>
  </si>
  <si>
    <t>HM&amp;MY, ΔΠΘ,1997</t>
  </si>
  <si>
    <t>ΗΜ&amp;ΜΥ, ΕΜΠ, 2004</t>
  </si>
  <si>
    <t>Ψηφιακή Επεξεργασία Σήματος</t>
  </si>
  <si>
    <t>Optimum
DCS 
-
ΕΜΠ/ΕΠΙΣΕΥ
ΠΑΔΑ</t>
  </si>
  <si>
    <t>ΤΕΙ Αθήνας
ΠΑΔΑ
ΤΕΙ Πειραιά
ΕΜΠ
Παν. Πειραιώς</t>
  </si>
  <si>
    <t>ΙΝΒΙΖΙΟΝ
CD Media
TURBOMED
ΔΥ
Anateko
ΕΟΚΑ
Δημος ΡαφΠικ
Deramar
Ρηγίζος</t>
  </si>
  <si>
    <t>69812 - 22.7.2022</t>
  </si>
  <si>
    <t>Ηλεκτρονικών, ΤΕΙ ΠΕΙΡΑΙΑ,  2004</t>
  </si>
  <si>
    <t>Διδακτικής της Τεχνολογίας και Ψηφιακών Συστημάτων, Παν. Πειραιά, 2006</t>
  </si>
  <si>
    <t>Ψηφιακές Επικοινωνίες και Δίκτυα</t>
  </si>
  <si>
    <t>Ψηφιακών Συστημάτων, Παν. Πειραιά, 2011</t>
  </si>
  <si>
    <t>Μοντελοποίηση για Ασύρματες Ευρυζωνικές Επικοινωνίες</t>
  </si>
  <si>
    <t>ΌΧΙ</t>
  </si>
  <si>
    <t>ΕΛΚΕ Πανεπιστημίου Αιγαίου, ΕΛΚΕ ΤΕΙ Πειραιά, IKY, Κέντρο Ερευνών Πανεπιστημίου Πειραιώς, ΕΛΚΕ, Πανεπιστήμιο Δυτικής Μακεδονίας, ΕΛΚΕ, ΕΛΚΕ, ΕΚΠΑ</t>
  </si>
  <si>
    <t>ΤΕΙ Πειραιά/Ηλεκτρονικών Μηχανικών, ΠαΔΑ/ΤΗΗΜ, ΤΕΙ Πειραιά/ΗΥΣ, ΠαΠει/Ψηφιακών Συστημάτων, ΠαΔΑ/Μηχ. Πληροφορικής και Υπολογιστών</t>
  </si>
  <si>
    <t>ΕΛΚΕ Πανεπιστημίου Αιγαίου, Ανώτατη Στρατιωτική Διοίκηση Υποστήριξης Στρατού (ΑΣΔΥΣ)</t>
  </si>
  <si>
    <t>72902 - 03/08/2022</t>
  </si>
  <si>
    <t>ΗΜ&amp;ΜΥ, ΕΜΠ, 1992</t>
  </si>
  <si>
    <t>INSTITUTE OF SOUND AND VIBRATION RESEARCH,   UNIVERSITY OF SOUTHAMPTON, UK,  1993</t>
  </si>
  <si>
    <t xml:space="preserve">ΨΗΦΙΑΚΗ ΕΠΕΞΕΡΓΑΣΙΑ ΣΗΜΑΤΩΝ, ΑΝΑΛΥΣΗ ΧΡΟΝΟΣΕΙΡΩΝ, ΣΥΝΘΕΤΕΣ ΜΕΘΟΔΟΙ ΜΕΤΡΗΣΕΩΝ, ΕΝΕΡΓΗΤΙΚΟΣ ΕΛΕΓΧΟΣ ΣΥΣΤΗΜΑΤΩΝ </t>
  </si>
  <si>
    <t>INSTITUTE OF SOUND AND VIBRATION RESEARCH, UNIVERSITY OF SOUTHAMPTON, UK,  1998</t>
  </si>
  <si>
    <t xml:space="preserve">ΨΗΦΙΑΚΕΣ ΕΠΙΚΟΙΝΩΝΙΕΣ ΚΑΙ ΕΠΕΞΕΡΓΑΣΙΑ ΣΗΜΑΤΩΝ  </t>
  </si>
  <si>
    <t>University of Southampton, ISVR
ISCO scrl
ΕΜΠ</t>
  </si>
  <si>
    <t>ΤΕΙ Λαμίας
ΕΚ ‘Αθηνά’
ΤΕΙ Αθήνας
ΤΕΙ Κρήτης
ΠΑΔΑ
ΕΜΠ</t>
  </si>
  <si>
    <t>ΥΠΕΠΘ Παιδαγωγ.Ιστ.
‘Αθηνά’ Οργάνωση ΠΜΣ</t>
  </si>
  <si>
    <t>73016/ 03.08.2022</t>
  </si>
  <si>
    <t>Department of Electronic and Electrical Engineering, Leeds University, 2000</t>
  </si>
  <si>
    <t> </t>
  </si>
  <si>
    <t>Department of Information Engineering, The City University, London, 2006</t>
  </si>
  <si>
    <t>Information Engineering</t>
  </si>
  <si>
    <t>Τμήμα Μηχανικών Πληροφοριακών και Επικοινωνιακών Συστημάτων, Πανεπιστήμιο Αιγαίου, 2021</t>
  </si>
  <si>
    <t>Μοντελοποίηση, Πρόβλεψη και Έλεγχος της κίνησης σε δίκτυα υπολογιστών με χρήση τεχνικών στατιστικής επεξεργασίας σημάτων</t>
  </si>
  <si>
    <t>INOMAK ABEE, ΔΙΕΚ Νίκαιας, ΙΙΕΚ Δέλτα Σημείωση: στα δικαιολογητικά επαγγελματικής εμπειρίας έχουν συμπεριλφθεί και βεβαιώσεις για απασχόληση ως ΑΥ. Η προϋπηρεσία αυτή ωστόσο δεν προσμετράται στην συγκεκριμένη κατηγορία, αλλά στην εκπαιδευτική εμπειρία σε ΑΕΙ</t>
  </si>
  <si>
    <t>ΟΧΙ</t>
  </si>
  <si>
    <t>TEI Χαλκίδας, ΤΕΙ Πειραιά, ΑΣΠΑΙΤΕ, ΠαΔΑ, Πανεπιστήμιο Θεσσαλίας</t>
  </si>
  <si>
    <t>72455 - 25/07/2022</t>
  </si>
  <si>
    <t>Σχολή Ηλεκτρολόγων Μηχανικών και Μηχανικών Υπολογιστών ΕΜΠ, 2007</t>
  </si>
  <si>
    <t>Integrated Master Ηλεκτρολόγου Μηχανικού και Μηχανικού Υπολογιστών</t>
  </si>
  <si>
    <t>Σχολή Ηλεκτρολόγων Μηχανικών και Μηχανικών Υπολογιστών ΕΜΠ, 2015</t>
  </si>
  <si>
    <t>Διαφορική Γεωμετρία στην Αναγνώριση Προτύπων και την Ψηφιακή Επεξεργασία Εικόνας, με Πρωτότυπες εφαρμογές στην Βιοϊατρική και την Αρχαιομετρία</t>
  </si>
  <si>
    <t xml:space="preserve">ΕΜΠ. Εθνικό Πανεπιστημιακό Ινστιτούτο Ψυχικής Υγείας (ΕΠΙΨΥ) </t>
  </si>
  <si>
    <t>NAI</t>
  </si>
  <si>
    <t>ΕΜΠ, ΤΕΙ ΑΘΗΝΑΣ, ΠΑΔΑ</t>
  </si>
  <si>
    <t>73570 - 04/08/2022</t>
  </si>
  <si>
    <t>ΤΕΙ Αθήνας, ΤΕΧΝΟΛΟΓΙΑ ΙΑΤΡΙΚΩΝ ΟΡΓΑΝΩΝ, 2004</t>
  </si>
  <si>
    <t>ΗΜ&amp;ΜΥ, ΕΜΠ, 2011</t>
  </si>
  <si>
    <t>Παν. Κρήτης, Ιατρική Σχολή, 2020</t>
  </si>
  <si>
    <t xml:space="preserve">	ΑΝΑΛΥΣΗ ΙΑΤΡΙΚΗΣ ΕΙΚΟΝΑΣ</t>
  </si>
  <si>
    <t>Παν. Κρήτης</t>
  </si>
  <si>
    <t>ΠΑΔΑ</t>
  </si>
  <si>
    <t>-</t>
  </si>
  <si>
    <t>ΠΙΝΑΚΑΣ ΙII : ΠΙΝΑΚΑΣ ΑΞΙΟΛΟΓΗΣΗΣ ΥΠΟΨΗΦΙΩΝ ΑΚΑΔΗΜΑΪΚΩΝ ΥΠΟΤΡΟΦΩΝ 2022-2023</t>
  </si>
  <si>
    <t xml:space="preserve">ΓΙΑ ΤΟ ΓΝΩΣΤΙΚΟ ΑΝΤΙΚΕΙΜΕΝΟ:  ΗΛΕΚΤΡΟΝΙΚΑ ΣΥΣΤΗΜΑΤΑ, ΜΕΤΡΗΣΕΙΣ ΚΑΙ ΤΕΧΝΟΛΟΓΙΕΣ ΑΙΣΘΗΤΗΡΙΩΝ </t>
  </si>
  <si>
    <t>72992/ 03-08-2022</t>
  </si>
  <si>
    <t>ΗΛΕΚΤΡΟΝΙΚΑ ΣΥΣΤΗΜΑΤΑ, ΜΕΤΡΗΣΕΙΣ ΚΑΙ ΤΕΧΝΟΛΟΓΙΕΣ ΑΙΣΘΗΤΗΡΙΩΝ</t>
  </si>
  <si>
    <t>• Φυσική
• Ηλεκτρικά Κυκλώματα Ι
• Ηλεκτρικά Κυκλώματα ΙΙ
• Ηλεκτρονικά Ι
• Ηλεκτρονικά ΙΙ
• Ηλεκτρικές Μετρήσεις
• Συστήματα Μετρήσεων και Αισθητήρες
• Τεχνολογία Μετρήσεων
• Ηλεκτρακουστική ΙΙ</t>
  </si>
  <si>
    <t>Φυσικής, Παν. Ιωαννίνων, 2002</t>
  </si>
  <si>
    <t>Πληροφορικής &amp; Τηλεπικοινωνιών + Φυσικής, ΕΚΠΑ, 2004</t>
  </si>
  <si>
    <t>ΜΙΚΡΟΗΛΕΚΤΡΟΝΙΚΗ</t>
  </si>
  <si>
    <t>Πληροφορικής &amp; Τηλεπικοινωνιών, ΕΚΠΑ,  2009</t>
  </si>
  <si>
    <t>Π.Πατρών/ΕΛΚΕ, ΤΕΙ Πειραιά/ΕΛΚΕ, ΙΚΥ - SIEMENS, ΕΚΕΦΕ ΔΗΜΟΚΡΙΤΟΣ</t>
  </si>
  <si>
    <t>ΕΚΕΦΕ Δημόκριτος, Αίσθησις τεχνολογίες Αιχμής</t>
  </si>
  <si>
    <t xml:space="preserve">ΤΕΙ ΠΕΙΡΑΙΑ (Ηλεκτρονικών), ΠΑΔΑ (Ηλεκτρολόγων )ΕΑΠ / ΕΦΥΕ /ΤΕΙ Χαλκίδας/Ηλεκτρολόγων/ΠαΔΑ ΒΣΠ
</t>
  </si>
  <si>
    <t>Αίσθησις τεχνολογίες Αιχμής</t>
  </si>
  <si>
    <t>72887/3-8-2022</t>
  </si>
  <si>
    <t>Τμήμα Φυσικής, Πανεπιστήμιο Πατρών, 1997</t>
  </si>
  <si>
    <t>Τμήμα Πληροφορικής και Τηλεπικοινωνιών, ΕΚΠΑ, 2002</t>
  </si>
  <si>
    <t>ΜΔΕ στην Μικροηλεκτρονική</t>
  </si>
  <si>
    <t>Τμήμα Πληροφορικής και Τηλεπικοινωνιών, ΕΚΠΑ, 2006</t>
  </si>
  <si>
    <t>Ηλεκτρικές Μετρήσεις,</t>
  </si>
  <si>
    <t>ΕΚΕΦΕ "ΔΗΜΟΚΡΙΤΟΣ"</t>
  </si>
  <si>
    <t xml:space="preserve">ΤΕΙ Πειραιά/Ηλεκτρονικών Μηχανικών, ΠαΔΑ/ΤΗΗΜ, ΤΕΙ Πειραιά/ΗΥΣ, </t>
  </si>
  <si>
    <t>72760 - 28/07/2022</t>
  </si>
  <si>
    <t>1</t>
  </si>
  <si>
    <t>Φυσικής &amp; Μαθηματικών (Τομέας Φυσικής) , A.M.GORKY State University, Kharkov, USSR, 1977 (ΔΙΚΑΤΣΑ 4065/24-6-1983)</t>
  </si>
  <si>
    <t>Donetsk State University, USSR, 1981 (ΔΙΚΑΤΣΑ 4065/24-6-1983)</t>
  </si>
  <si>
    <t>ΦυσικομαθηματικέςΕπιστήμες</t>
  </si>
  <si>
    <t>ΙΝΣΤΙΤΟΥΤΟ ΜΑΞ ΠΛΑΝΚ-ΣΤΟΥΤΓΚΑΡΔΗ, ΠΑΝΕΠΙΣΤΗΜΙΟ ΧΑΡΚΟΒΟΥ, ΠΑΔΑ</t>
  </si>
  <si>
    <t>ΠΑΔΑ/ΤΕΙ ΠΕΙΡΑΙΑ/ΤΕΙ ΑΘΗΝΑΣ</t>
  </si>
  <si>
    <t>72190/ 01-08-2022</t>
  </si>
  <si>
    <t>Φυσικής,  ΕΚΠΑ, 1995</t>
  </si>
  <si>
    <t>4</t>
  </si>
  <si>
    <t>Τμ. Φυσικής, SALFORD, UK, 1997</t>
  </si>
  <si>
    <t>Εφαρμμοσμένη Οπτική</t>
  </si>
  <si>
    <t>ΗΜ&amp;ΜΥ, ΕΜΠ, 2012</t>
  </si>
  <si>
    <t>Μη Γραμμικοί Οπτικοί Παλμοί</t>
  </si>
  <si>
    <t>ΕΜΠ, Δημόκριτος, ΠΑΔΑ</t>
  </si>
  <si>
    <t>ΤΕΙ ΠΕΙΡΑΙΑ, ΠΑΔΑ, ΑΣΠΑΙΤΕ</t>
  </si>
  <si>
    <t>73476/  04-08-2022</t>
  </si>
  <si>
    <t>Ηλεκτρονικών, ΤΕΙ ΠΕΙΡΑΙΑ,  2008</t>
  </si>
  <si>
    <t>ΦΥΣΙΚΗΣ, ΠΛΗΡΟΦΟΡΙΚΗΣ ΚΑΙ ΤΗΛΕΠΙΚΟΙΝΩΝΙΩΝ, ΡΗ, ΕΚΠΑ, 2014</t>
  </si>
  <si>
    <t>ΜΔΕ ΗΛΕΚΤΡΟΝΙΚΗΣ ΚΑΙ ΡΑΔΙΟΗΛΕΚΤΡΟΛΟΓΙΑΣ</t>
  </si>
  <si>
    <t>ΦΥΣΙΚΗΣ, ΕΚΠΑ, 2018</t>
  </si>
  <si>
    <t>ΑΣΥΡΜΑΤΕΣ ΟΠΤΙΚΕΣ ΕΠΙΚΟΙΝΩΝΙΕΣ</t>
  </si>
  <si>
    <t>ΕΚΠΑ</t>
  </si>
  <si>
    <t>OXI</t>
  </si>
  <si>
    <t>ΠΑΔΑ , ΑΥ</t>
  </si>
  <si>
    <t>ΠΑΝ ΠΕΛ,ΠΑΔΑ,ΕΚΠΑ,ΤΕΙ ΠΕΙΡΑΙΑ</t>
  </si>
  <si>
    <t>71227/ 24.07.2022</t>
  </si>
  <si>
    <t>ΤΕΙ Στερεάς Ελλάδας, Τμήμα Ηλεκτρονικών Μηχανικών, 2014</t>
  </si>
  <si>
    <t>ΠΑΔΑ, Ηλεκτρολόγων και Ηλεκτρονικών, 2017</t>
  </si>
  <si>
    <t>Σχεδίαση και Ανάπτυξη
Προηγμένων Συστημάτων
Ηλεκτρονικής</t>
  </si>
  <si>
    <t>Πανεπιστήμιο Πάτρας, Τμήμα Φυσικής, 2021</t>
  </si>
  <si>
    <t>«Πολυπαραμετρικό σύστημα μετρήσεων και ελέγχου σε εύκαμπτα υποστρώματα με χρήση τεχνολογιών εκτύπωσης»</t>
  </si>
  <si>
    <t xml:space="preserve">Industrial PhD -ΕΚΕΦΕ "Δ" (3,8) + SmartBIC - ΓΠΑ (1,0 χωρίς επικάλυψη) </t>
  </si>
  <si>
    <t>ΕΕ (Υπηρεσίες ερευνάς και πειραματικής ανάπτυξης στις φυσικές επιστήμες)</t>
  </si>
  <si>
    <t>71655 - 29/07/2022</t>
  </si>
  <si>
    <t>Φυσικής, Παν. Ιωαννίνων, 2003</t>
  </si>
  <si>
    <t>ΕΜΠ, Μηχ.Μηχ, 2005</t>
  </si>
  <si>
    <t>ΣΥΣΤΗΜΑΤΑ ΑΥΤΟΜΑΤΟΥ ΕΛΕΓΧΟΥ ΚΑΙ ΡΟΜΠΟΤΙΚΗΣ</t>
  </si>
  <si>
    <t>Παν. ΛΕΥΚΩΣΙΑΣ - Παν ΠΑΤΡΩΝ, ΣΧΟΛΗ ΑΝΘΡΩΠΙΣΤΙΚΩΝ ΚΑΙ ΚΟΙΝΩΝΙΚΩΝ ΕΠΙΣΤΗΜΩΝ, 2021</t>
  </si>
  <si>
    <t>ΕΙΔΙΚΗ ΑΓΩΓΗ ΚΑΙ ΕΚΠΑΙΔΕΥΣΗ</t>
  </si>
  <si>
    <t>Τμήμα Φυσικής, Alexandru Ioan Cuza University,  Ρουμανία, 2012</t>
  </si>
  <si>
    <t>Μαγνητικά Νανο-Υλικά</t>
  </si>
  <si>
    <t>Παν. Πατρών</t>
  </si>
  <si>
    <t>ΑΣΠΑΙΤΕ
ΤΕΙ Αθήνας
ΠΑΔΑ
ΤΕΙ Μεσολογγίου</t>
  </si>
  <si>
    <t>73036/ 04.08.2022</t>
  </si>
  <si>
    <t>Πολυτεχνείο Κρήτης, Σχολή Ηλεκτρολόγων Μηχανικών και Μηχανικών Υπολογιστών, 2020</t>
  </si>
  <si>
    <t>Integrated Master - Πολυτεχνείο Κρήτης, Σχολή Ηλεκτρολόγων Μηχανικών και Μηχανικών Υπολογιστών, 2020</t>
  </si>
  <si>
    <t>ΗΜ&amp;ΜΥ - “Σχεδίαση τελεστικών ενισχυτών διαγωγιμότητας (ΟΤΑ) χαμηλής κατανάλωσης σε δυο γενιές τεχνολογίας Bulk CMOS”</t>
  </si>
  <si>
    <t>ΠΑΔΑ--
Τμήμα Ηλεκτρολόγων και Ηλεκτρονικών Μηχανικών/24-11-2020</t>
  </si>
  <si>
    <t>SmartBIC - ΓΠΑ</t>
  </si>
  <si>
    <t>ΠΙΝΑΚΑΣ ΙV : ΠΙΝΑΚΑΣ ΑΞΙΟΛΟΓΗΣΗΣ ΥΠΟΨΗΦΙΩΝ ΑΚΑΔΗΜΑΪΚΩΝ ΥΠΟΤΡΟΦΩΝ 2022-2023</t>
  </si>
  <si>
    <t>ΓΙΑ ΤΟ ΓΝΩΣΤΙΚΟ ΑΝΤΙΚΕΙΜΕΝΟ:  ΠΡΟΓΡΑΜΜΑΤΙΣΜΟΣ ΕΦΑΡΜΟΓΩΝ Ή/ΚΑΙ ΔΟΜΩΝ ΥΛΙΚΟΥ</t>
  </si>
  <si>
    <t>73223/04.08.2022</t>
  </si>
  <si>
    <t>ΠΡΟΓΡΑΜΜΑΤΙΣΜΟΣ ΕΦΑΡΜΟΓΩΝ Ή/ΚΑΙ ΔΟΜΩΝ ΥΛΙΚΟΥ</t>
  </si>
  <si>
    <t>Προγραμματισμός Εφαρμογών ή/και Δομών Υλικού:
• Εισαγωγή στον Προγραμματισμό
• Αρχιτεκτονική Υπολογιστικών Συστημάτων
• Ανάπτυξη διαδικτυακών εφαρμογών
• Μικροελεγκτές-Ενσωματωμένα Συστήματα
• Προγραμματισμός Ενσωματωμένων Συστημάτων
• Σύγχρονα Μικροϋπολογιστικά Συστήματα</t>
  </si>
  <si>
    <t>70091/27-07-2022</t>
  </si>
  <si>
    <t>ΕΚΠΑ, Φυσικό, 2001</t>
  </si>
  <si>
    <t>ΕΚΠΑ, Ρ/Η, 2004</t>
  </si>
  <si>
    <t>Ρ/Η</t>
  </si>
  <si>
    <t>ΕΚΠΑ, Πληροφορικής και Τηλεπικοινωνιών, 2010</t>
  </si>
  <si>
    <t>Σχεδιασμός και Μελέτη Αλγορίθμων για Διάδοση Πληροφορίας Σε Μη Δομημένα Δικτυακά Περιβάλλοντα</t>
  </si>
  <si>
    <t>ΠΑΔΑ, Itrack</t>
  </si>
  <si>
    <t>iTrack</t>
  </si>
  <si>
    <t>72306 / 02.08.2022</t>
  </si>
  <si>
    <t>Πληροφορικής &amp; Τηλεπικοινωνιών, ΕΚΠΑ, 1997</t>
  </si>
  <si>
    <t>Πληροφορικής &amp; Τηλεπικοινωνιών, ΕΚΠΑ,  2008</t>
  </si>
  <si>
    <t>ΤΗΛΕΠΙΚΟΙΝΩΝΙΕΣ</t>
  </si>
  <si>
    <t xml:space="preserve">ΕΚΠΑ, ΙΤΥΕ ΔΙΟΦΑΝΤΟΣ, ΑΥ ΠΑΔΑ </t>
  </si>
  <si>
    <t>ΤΕΙ-Α. ΤΕΙ-ΠΕΙΡ,ΠΑΔΑ, ΠΟΛ. ΚΡΗΤΗΣ, ΠΑΝ. ΠΑΤΡΩΝ,</t>
  </si>
  <si>
    <t xml:space="preserve">ΕΚΠΑ, Broken Hill Publishers Ltd. (πρώην Πασχαλίδης), Ειρηνοδικείο Πειραιώς </t>
  </si>
  <si>
    <t>72206/ 01.08.2022</t>
  </si>
  <si>
    <t>Τμήμα Ηλεκτρονικών Μηχανικών,
ΤΕΙ Αθήνας,
2013</t>
  </si>
  <si>
    <t>Τμήμα Ηλεκτρονικών Μηχανικών,
ΤΕΙ Αθήνας,
2016</t>
  </si>
  <si>
    <t>Σχεδίαση και Ανάπτυξη Προηγμένων Συστημάτων Ηλεκτρονικής</t>
  </si>
  <si>
    <t>Σχολή Χημικών Μηχανικών, ΕΜΠ, 2016</t>
  </si>
  <si>
    <t xml:space="preserve"> 	BNP Paribas Bank, Cityguard, Dobby Design, Infoassist </t>
  </si>
  <si>
    <t>73036/04.08.2022</t>
  </si>
  <si>
    <t>73231/04.08.2022</t>
  </si>
  <si>
    <t>ΤΕΙ Αθήνας, Τμήμα Ηλεκτρονικών Μηχανικών, 2015</t>
  </si>
  <si>
    <t>ΠΑΔΑ, Ηλεκτρολόγων και Ηλεκτρονικών, 2018</t>
  </si>
  <si>
    <t>ΠΑΔΑ--
Τμήμα Ηλεκτρολόγων και Ηλεκτρονικών Μηχανικών/28-12-2018</t>
  </si>
  <si>
    <t>ΝΑΙ- ΤΙΤΛΟΣ (ΕΝΣΩΜΑΤΩΜΕΝΑ ΣΥΣΤΗΜΑΤΑ ΜΕ ΡΕΥΣΤΟΜΗΧΑΝΙΚΕΣ ΔΙΑΤΑΞΕΙΣ ΓΙΑ ΒΙΟΙΑΤΡΙΚΕΣ ΕΦΑΡΜΟΓΕΣ ΜΕ ΕΜΦΑΣΗ ΣΕ ΑΝΑΠΝΕΥΣΤΙΚΑ ΠΡΟΒΛΗΜΑΤΑ)</t>
  </si>
  <si>
    <t>73570 - 04/08/2022 (*)</t>
  </si>
  <si>
    <t>72533/ 03.08.2022 (*)</t>
  </si>
  <si>
    <t>Department of Computer Science (BS in CS), George Mason University, 1989, ΔΙΚΑΤΣΑ ΟΚ</t>
  </si>
  <si>
    <t>Μηχανικών Υπολογιστών, ΕΜΠ, MBA, 2009</t>
  </si>
  <si>
    <t>Διεπιστημονικό-Διατμηματικό Πρόγραμμα Μεταπτυχιακών Σπουδών (Δ.Π.Μ.Σ) ΕΜΠ, κατεύθυνση Διοίκησης Συστημάτων Παραγωγής</t>
  </si>
  <si>
    <t>Τμήμα Βιομηχανικής Διοίκησης και Τεχνολογίας, Πανεπιστήμιο Πειραιώς, 2015</t>
  </si>
  <si>
    <t>Logistics, Διαχείριση Ποιότητας και Περιβάλλον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</si>
</sst>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name val="Arial"/>
      <family val="2"/>
      <charset val="161"/>
    </font>
    <font>
      <b/>
      <sz val="14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13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6"/>
      <color rgb="FF000000"/>
      <name val="Calibri"/>
      <family val="2"/>
      <charset val="1"/>
    </font>
    <font>
      <b/>
      <sz val="10"/>
      <name val="Calibri"/>
      <family val="2"/>
      <charset val="161"/>
    </font>
    <font>
      <b/>
      <sz val="9"/>
      <name val="Calibri"/>
      <family val="2"/>
      <charset val="161"/>
    </font>
    <font>
      <b/>
      <sz val="12"/>
      <name val="Calibri"/>
      <family val="2"/>
      <charset val="161"/>
    </font>
    <font>
      <sz val="9"/>
      <color rgb="FF000000"/>
      <name val="Calibri"/>
      <family val="2"/>
      <charset val="16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name val="Calibri"/>
      <family val="2"/>
      <charset val="1"/>
    </font>
    <font>
      <sz val="8"/>
      <color rgb="FF000000"/>
      <name val="Calibri"/>
      <family val="2"/>
      <charset val="161"/>
    </font>
    <font>
      <sz val="9"/>
      <color rgb="FF333333"/>
      <name val="Calibri"/>
      <family val="2"/>
      <charset val="1"/>
    </font>
    <font>
      <b/>
      <sz val="9"/>
      <name val="Calibri"/>
      <family val="2"/>
      <charset val="1"/>
    </font>
    <font>
      <sz val="10"/>
      <color rgb="FF000000"/>
      <name val="Calibri"/>
      <family val="2"/>
      <charset val="161"/>
    </font>
    <font>
      <b/>
      <sz val="9"/>
      <color rgb="FF000000"/>
      <name val="Calibri"/>
      <family val="2"/>
      <charset val="1"/>
    </font>
    <font>
      <sz val="11"/>
      <name val="Calibri"/>
      <family val="2"/>
      <charset val="161"/>
    </font>
    <font>
      <sz val="11"/>
      <name val="Calibri"/>
      <family val="2"/>
      <charset val="1"/>
    </font>
    <font>
      <b/>
      <sz val="10"/>
      <name val="Calibri"/>
      <family val="2"/>
      <charset val="1"/>
    </font>
    <font>
      <sz val="8"/>
      <name val="Calibri"/>
      <family val="2"/>
      <charset val="161"/>
    </font>
    <font>
      <b/>
      <sz val="8"/>
      <name val="Calibri"/>
      <family val="2"/>
      <charset val="161"/>
    </font>
    <font>
      <sz val="10"/>
      <color rgb="FFC00000"/>
      <name val="Calibri"/>
      <family val="2"/>
      <charset val="1"/>
    </font>
    <font>
      <sz val="11"/>
      <color rgb="FFC00000"/>
      <name val="Calibri"/>
      <family val="2"/>
      <charset val="1"/>
    </font>
    <font>
      <sz val="8"/>
      <name val="Calibri"/>
      <family val="2"/>
      <charset val="1"/>
    </font>
    <font>
      <b/>
      <sz val="8"/>
      <color rgb="FF000000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A9D18E"/>
        <bgColor rgb="FFC5E0B4"/>
      </patternFill>
    </fill>
    <fill>
      <patternFill patternType="solid">
        <fgColor rgb="FF9DC3E6"/>
        <bgColor rgb="FFA9D18E"/>
      </patternFill>
    </fill>
    <fill>
      <patternFill patternType="solid">
        <fgColor rgb="FFF8CBAD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DBDBDB"/>
        <bgColor rgb="FFD9D9D9"/>
      </patternFill>
    </fill>
    <fill>
      <patternFill patternType="solid">
        <fgColor rgb="FFD9D9D9"/>
        <bgColor rgb="FFDBDBDB"/>
      </patternFill>
    </fill>
    <fill>
      <patternFill patternType="solid">
        <fgColor rgb="FFC5E0B4"/>
        <bgColor rgb="FFC6E0B4"/>
      </patternFill>
    </fill>
    <fill>
      <patternFill patternType="solid">
        <fgColor rgb="FFC6E0B4"/>
        <bgColor rgb="FFC5E0B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2" fillId="0" borderId="0"/>
    <xf numFmtId="0" fontId="3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2" fillId="0" borderId="0"/>
    <xf numFmtId="0" fontId="1" fillId="0" borderId="0"/>
  </cellStyleXfs>
  <cellXfs count="215">
    <xf numFmtId="0" fontId="0" fillId="0" borderId="0" xfId="0"/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1" applyFont="1" applyAlignment="1">
      <alignment horizontal="center" wrapText="1"/>
    </xf>
    <xf numFmtId="0" fontId="6" fillId="0" borderId="0" xfId="0" applyFont="1"/>
    <xf numFmtId="0" fontId="4" fillId="2" borderId="0" xfId="0" applyFont="1" applyFill="1"/>
    <xf numFmtId="0" fontId="5" fillId="2" borderId="0" xfId="1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7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 vertical="center" textRotation="90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49" fontId="10" fillId="6" borderId="1" xfId="1" applyNumberFormat="1" applyFont="1" applyFill="1" applyBorder="1" applyAlignment="1">
      <alignment horizontal="center" vertical="center" textRotation="90" wrapText="1"/>
    </xf>
    <xf numFmtId="49" fontId="9" fillId="6" borderId="1" xfId="1" applyNumberFormat="1" applyFont="1" applyFill="1" applyBorder="1" applyAlignment="1">
      <alignment horizontal="center" vertical="center" wrapText="1"/>
    </xf>
    <xf numFmtId="49" fontId="9" fillId="6" borderId="1" xfId="1" applyNumberFormat="1" applyFont="1" applyFill="1" applyBorder="1" applyAlignment="1">
      <alignment horizontal="center" vertical="center" textRotation="90" wrapText="1"/>
    </xf>
    <xf numFmtId="49" fontId="10" fillId="9" borderId="1" xfId="1" applyNumberFormat="1" applyFont="1" applyFill="1" applyBorder="1" applyAlignment="1">
      <alignment horizontal="center" vertical="center" textRotation="90" wrapText="1"/>
    </xf>
    <xf numFmtId="49" fontId="10" fillId="5" borderId="1" xfId="1" applyNumberFormat="1" applyFont="1" applyFill="1" applyBorder="1" applyAlignment="1">
      <alignment horizontal="center" vertical="center" textRotation="90" wrapText="1"/>
    </xf>
    <xf numFmtId="1" fontId="9" fillId="6" borderId="1" xfId="1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49" fontId="9" fillId="6" borderId="3" xfId="1" applyNumberFormat="1" applyFont="1" applyFill="1" applyBorder="1" applyAlignment="1">
      <alignment horizontal="center" vertical="center" textRotation="90" wrapText="1"/>
    </xf>
    <xf numFmtId="49" fontId="11" fillId="9" borderId="1" xfId="1" applyNumberFormat="1" applyFont="1" applyFill="1" applyBorder="1" applyAlignment="1">
      <alignment horizontal="center" vertical="center" textRotation="90" wrapText="1"/>
    </xf>
    <xf numFmtId="49" fontId="11" fillId="6" borderId="1" xfId="1" applyNumberFormat="1" applyFont="1" applyFill="1" applyBorder="1" applyAlignment="1">
      <alignment horizontal="center" vertical="center" textRotation="90" wrapText="1"/>
    </xf>
    <xf numFmtId="49" fontId="11" fillId="6" borderId="2" xfId="1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164" fontId="15" fillId="6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49" fontId="9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textRotation="90" wrapText="1"/>
    </xf>
    <xf numFmtId="0" fontId="15" fillId="0" borderId="1" xfId="0" applyFont="1" applyBorder="1"/>
    <xf numFmtId="2" fontId="14" fillId="0" borderId="7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16" fillId="0" borderId="0" xfId="1" applyNumberFormat="1" applyFont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/>
    <xf numFmtId="0" fontId="18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2" fillId="0" borderId="0" xfId="0" applyFont="1"/>
    <xf numFmtId="2" fontId="19" fillId="0" borderId="1" xfId="1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20" fillId="0" borderId="0" xfId="0" applyFont="1"/>
    <xf numFmtId="0" fontId="16" fillId="0" borderId="1" xfId="0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 wrapText="1"/>
    </xf>
    <xf numFmtId="2" fontId="16" fillId="0" borderId="1" xfId="1" applyNumberFormat="1" applyFont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center" vertical="center" wrapText="1"/>
    </xf>
    <xf numFmtId="164" fontId="19" fillId="0" borderId="1" xfId="1" applyNumberFormat="1" applyFont="1" applyBorder="1" applyAlignment="1">
      <alignment horizontal="center" vertical="center" wrapText="1"/>
    </xf>
    <xf numFmtId="0" fontId="15" fillId="0" borderId="3" xfId="0" applyFont="1" applyBorder="1"/>
    <xf numFmtId="0" fontId="15" fillId="0" borderId="1" xfId="0" applyFont="1" applyBorder="1" applyAlignment="1">
      <alignment wrapText="1"/>
    </xf>
    <xf numFmtId="49" fontId="1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0" borderId="3" xfId="0" applyFont="1" applyBorder="1"/>
    <xf numFmtId="0" fontId="20" fillId="0" borderId="2" xfId="0" applyFont="1" applyBorder="1"/>
    <xf numFmtId="0" fontId="22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 textRotation="90" wrapText="1"/>
    </xf>
    <xf numFmtId="49" fontId="14" fillId="0" borderId="0" xfId="1" applyNumberFormat="1" applyFont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textRotation="90" wrapText="1"/>
    </xf>
    <xf numFmtId="0" fontId="14" fillId="0" borderId="1" xfId="1" applyFont="1" applyBorder="1" applyAlignment="1">
      <alignment horizontal="center" vertical="center" wrapText="1"/>
    </xf>
    <xf numFmtId="49" fontId="23" fillId="0" borderId="7" xfId="1" applyNumberFormat="1" applyFont="1" applyBorder="1" applyAlignment="1">
      <alignment horizontal="center" vertical="center" wrapText="1"/>
    </xf>
    <xf numFmtId="49" fontId="14" fillId="0" borderId="7" xfId="1" applyNumberFormat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1" fillId="0" borderId="7" xfId="1" applyFont="1" applyBorder="1"/>
    <xf numFmtId="0" fontId="13" fillId="0" borderId="6" xfId="1" applyFont="1" applyBorder="1"/>
    <xf numFmtId="0" fontId="13" fillId="0" borderId="4" xfId="1" applyFont="1" applyBorder="1"/>
    <xf numFmtId="49" fontId="14" fillId="0" borderId="4" xfId="1" applyNumberFormat="1" applyFont="1" applyBorder="1" applyAlignment="1">
      <alignment horizontal="center" vertical="center" wrapText="1"/>
    </xf>
    <xf numFmtId="49" fontId="24" fillId="0" borderId="4" xfId="1" applyNumberFormat="1" applyFont="1" applyBorder="1" applyAlignment="1">
      <alignment horizontal="center" vertical="center" wrapText="1"/>
    </xf>
    <xf numFmtId="49" fontId="25" fillId="0" borderId="4" xfId="1" applyNumberFormat="1" applyFont="1" applyBorder="1" applyAlignment="1">
      <alignment horizontal="center" vertical="center" wrapText="1"/>
    </xf>
    <xf numFmtId="49" fontId="26" fillId="0" borderId="4" xfId="1" applyNumberFormat="1" applyFont="1" applyBorder="1" applyAlignment="1">
      <alignment horizontal="center" vertical="center" wrapText="1"/>
    </xf>
    <xf numFmtId="2" fontId="27" fillId="0" borderId="1" xfId="1" applyNumberFormat="1" applyFont="1" applyBorder="1" applyAlignment="1">
      <alignment horizontal="center" vertical="center" wrapText="1"/>
    </xf>
    <xf numFmtId="2" fontId="28" fillId="0" borderId="1" xfId="1" applyNumberFormat="1" applyFont="1" applyBorder="1" applyAlignment="1">
      <alignment horizontal="center" vertical="center" wrapText="1"/>
    </xf>
    <xf numFmtId="49" fontId="23" fillId="0" borderId="1" xfId="1" applyNumberFormat="1" applyFont="1" applyBorder="1" applyAlignment="1">
      <alignment horizontal="center" vertical="center" wrapText="1"/>
    </xf>
    <xf numFmtId="2" fontId="23" fillId="0" borderId="1" xfId="1" applyNumberFormat="1" applyFont="1" applyBorder="1" applyAlignment="1">
      <alignment horizontal="center" vertical="center" wrapText="1"/>
    </xf>
    <xf numFmtId="1" fontId="23" fillId="0" borderId="1" xfId="1" applyNumberFormat="1" applyFont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 wrapText="1"/>
    </xf>
    <xf numFmtId="2" fontId="28" fillId="0" borderId="4" xfId="1" applyNumberFormat="1" applyFont="1" applyBorder="1" applyAlignment="1">
      <alignment horizontal="center" vertical="center"/>
    </xf>
    <xf numFmtId="2" fontId="1" fillId="0" borderId="4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25" fillId="2" borderId="1" xfId="1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2" fontId="16" fillId="2" borderId="1" xfId="1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2" borderId="1" xfId="1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1" fontId="14" fillId="6" borderId="1" xfId="1" applyNumberFormat="1" applyFont="1" applyFill="1" applyBorder="1" applyAlignment="1">
      <alignment horizontal="center" vertical="center" wrapText="1"/>
    </xf>
    <xf numFmtId="1" fontId="14" fillId="10" borderId="1" xfId="1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1" fontId="14" fillId="0" borderId="7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/>
    <xf numFmtId="49" fontId="26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2" fontId="26" fillId="0" borderId="1" xfId="1" applyNumberFormat="1" applyFont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9" fillId="2" borderId="1" xfId="1" applyNumberFormat="1" applyFont="1" applyFill="1" applyBorder="1" applyAlignment="1">
      <alignment horizontal="center" vertical="center" wrapText="1"/>
    </xf>
    <xf numFmtId="2" fontId="13" fillId="9" borderId="4" xfId="0" applyNumberFormat="1" applyFont="1" applyFill="1" applyBorder="1" applyAlignment="1">
      <alignment horizontal="center" vertical="center"/>
    </xf>
    <xf numFmtId="2" fontId="13" fillId="6" borderId="6" xfId="0" applyNumberFormat="1" applyFont="1" applyFill="1" applyBorder="1" applyAlignment="1">
      <alignment horizontal="center" vertical="center"/>
    </xf>
    <xf numFmtId="2" fontId="13" fillId="9" borderId="6" xfId="0" applyNumberFormat="1" applyFont="1" applyFill="1" applyBorder="1" applyAlignment="1">
      <alignment horizontal="center" vertical="center"/>
    </xf>
    <xf numFmtId="2" fontId="13" fillId="10" borderId="6" xfId="0" applyNumberFormat="1" applyFont="1" applyFill="1" applyBorder="1" applyAlignment="1">
      <alignment horizontal="center" vertical="center"/>
    </xf>
    <xf numFmtId="2" fontId="15" fillId="6" borderId="2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2" fontId="13" fillId="10" borderId="1" xfId="0" applyNumberFormat="1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center" wrapText="1"/>
    </xf>
    <xf numFmtId="2" fontId="13" fillId="6" borderId="2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15" fillId="6" borderId="2" xfId="0" applyFont="1" applyFill="1" applyBorder="1" applyAlignment="1">
      <alignment vertical="center"/>
    </xf>
    <xf numFmtId="0" fontId="20" fillId="9" borderId="1" xfId="0" applyFont="1" applyFill="1" applyBorder="1"/>
    <xf numFmtId="0" fontId="20" fillId="6" borderId="1" xfId="0" applyFont="1" applyFill="1" applyBorder="1"/>
    <xf numFmtId="0" fontId="20" fillId="6" borderId="2" xfId="0" applyFont="1" applyFill="1" applyBorder="1"/>
  </cellXfs>
  <cellStyles count="9">
    <cellStyle name="Normal" xfId="0" builtinId="0"/>
    <cellStyle name="Normal 2" xfId="1" xr:uid="{00000000-0005-0000-0000-000006000000}"/>
    <cellStyle name="Normal 2 2" xfId="2" xr:uid="{00000000-0005-0000-0000-000007000000}"/>
    <cellStyle name="Normal 2 3" xfId="3" xr:uid="{00000000-0005-0000-0000-000008000000}"/>
    <cellStyle name="Normal 3" xfId="4" xr:uid="{00000000-0005-0000-0000-000009000000}"/>
    <cellStyle name="Κανονικό 2" xfId="5" xr:uid="{00000000-0005-0000-0000-00000A000000}"/>
    <cellStyle name="Κανονικό 3" xfId="6" xr:uid="{00000000-0005-0000-0000-00000B000000}"/>
    <cellStyle name="Κανονικό 4" xfId="7" xr:uid="{00000000-0005-0000-0000-00000C000000}"/>
    <cellStyle name="Κανονικό 5" xfId="8" xr:uid="{00000000-0005-0000-0000-00000D000000}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DBDBDB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E0B4"/>
      <rgbColor rgb="FFC6E0B4"/>
      <rgbColor rgb="FFFFFF99"/>
      <rgbColor rgb="FF9DC3E6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19</xdr:col>
      <xdr:colOff>579240</xdr:colOff>
      <xdr:row>6</xdr:row>
      <xdr:rowOff>2210040</xdr:rowOff>
    </xdr:from>
    <xdr:to>
      <xdr:col>19</xdr:col>
      <xdr:colOff>785160</xdr:colOff>
      <xdr:row>7</xdr:row>
      <xdr:rowOff>129600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7399880" y="4038840"/>
          <a:ext cx="205920" cy="186480"/>
        </a:xfrm>
        <a:prstGeom prst="rect">
          <a:avLst/>
        </a:prstGeom>
        <a:ln w="0"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19</xdr:col>
      <xdr:colOff>655200</xdr:colOff>
      <xdr:row>6</xdr:row>
      <xdr:rowOff>2263320</xdr:rowOff>
    </xdr:from>
    <xdr:to>
      <xdr:col>20</xdr:col>
      <xdr:colOff>7560</xdr:colOff>
      <xdr:row>7</xdr:row>
      <xdr:rowOff>205920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7569800" y="4092120"/>
          <a:ext cx="253800" cy="209520"/>
        </a:xfrm>
        <a:prstGeom prst="rect">
          <a:avLst/>
        </a:prstGeom>
        <a:ln w="0">
          <a:solidFill>
            <a:srgbClr val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19</xdr:col>
      <xdr:colOff>655200</xdr:colOff>
      <xdr:row>6</xdr:row>
      <xdr:rowOff>2263320</xdr:rowOff>
    </xdr:from>
    <xdr:to>
      <xdr:col>20</xdr:col>
      <xdr:colOff>7560</xdr:colOff>
      <xdr:row>7</xdr:row>
      <xdr:rowOff>205920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7812800" y="4092120"/>
          <a:ext cx="254160" cy="209520"/>
        </a:xfrm>
        <a:prstGeom prst="rect">
          <a:avLst/>
        </a:prstGeom>
        <a:ln w="0"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6"/>
  <sheetViews>
    <sheetView tabSelected="1" zoomScale="90" zoomScaleNormal="90" workbookViewId="0">
      <selection activeCell="C5" sqref="C5"/>
    </sheetView>
  </sheetViews>
  <sheetFormatPr defaultColWidth="8.7109375" defaultRowHeight="14.25"/>
  <cols>
    <col min="1" max="1" width="4.85546875" customWidth="1"/>
    <col min="2" max="2" width="14.42578125" customWidth="1"/>
    <col min="3" max="3" width="20.140625" customWidth="1"/>
    <col min="4" max="4" width="33.140625" customWidth="1"/>
    <col min="5" max="5" width="5.7109375" customWidth="1"/>
    <col min="6" max="6" width="12.7109375" customWidth="1"/>
    <col min="7" max="7" width="4.140625" customWidth="1"/>
    <col min="8" max="8" width="14.140625" customWidth="1"/>
    <col min="9" max="9" width="4.28515625" customWidth="1"/>
    <col min="10" max="10" width="13.7109375" customWidth="1"/>
    <col min="11" max="11" width="15.7109375" customWidth="1"/>
    <col min="12" max="12" width="11.7109375" customWidth="1"/>
    <col min="13" max="13" width="11" customWidth="1"/>
    <col min="14" max="14" width="11.7109375" customWidth="1"/>
    <col min="15" max="15" width="10.7109375" customWidth="1"/>
    <col min="16" max="16" width="14.28515625" customWidth="1"/>
    <col min="17" max="17" width="14.5703125" customWidth="1"/>
    <col min="18" max="18" width="9.140625" customWidth="1"/>
    <col min="19" max="19" width="12.28515625" customWidth="1"/>
    <col min="20" max="20" width="12.7109375" customWidth="1"/>
    <col min="21" max="21" width="15.5703125" customWidth="1"/>
    <col min="23" max="23" width="10.42578125" customWidth="1"/>
    <col min="27" max="27" width="12.85546875" customWidth="1"/>
    <col min="28" max="30" width="12.7109375" customWidth="1"/>
    <col min="31" max="31" width="14.85546875" customWidth="1"/>
    <col min="32" max="33" width="11.42578125" customWidth="1"/>
    <col min="34" max="34" width="18.7109375" customWidth="1"/>
    <col min="37" max="37" width="14" customWidth="1"/>
    <col min="38" max="39" width="11.85546875" customWidth="1"/>
    <col min="40" max="40" width="7.28515625" customWidth="1"/>
    <col min="41" max="42" width="6.7109375" customWidth="1"/>
    <col min="43" max="43" width="6.5703125" customWidth="1"/>
    <col min="44" max="44" width="6.7109375" customWidth="1"/>
    <col min="45" max="45" width="14.28515625" customWidth="1"/>
  </cols>
  <sheetData>
    <row r="1" spans="1:45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2"/>
      <c r="W1" s="12"/>
      <c r="X1" s="12"/>
      <c r="Y1" s="12"/>
      <c r="Z1" s="12"/>
      <c r="AA1" s="11"/>
      <c r="AB1" s="11"/>
      <c r="AC1" s="11"/>
      <c r="AD1" s="11"/>
      <c r="AE1" s="12"/>
      <c r="AF1" s="12"/>
      <c r="AG1" s="12"/>
      <c r="AH1" s="12"/>
      <c r="AI1" s="12"/>
      <c r="AJ1" s="12"/>
      <c r="AK1" s="12"/>
      <c r="AL1" s="12"/>
      <c r="AM1" s="12"/>
    </row>
    <row r="2" spans="1:45" ht="24" customHeight="1">
      <c r="A2" s="13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  <c r="V2" s="12"/>
      <c r="W2" s="12"/>
      <c r="X2" s="12"/>
      <c r="Y2" s="12"/>
      <c r="Z2" s="12"/>
      <c r="AA2" s="11"/>
      <c r="AB2" s="11"/>
      <c r="AC2" s="11"/>
      <c r="AD2" s="11"/>
      <c r="AE2" s="12"/>
      <c r="AF2" s="12"/>
      <c r="AG2" s="12"/>
      <c r="AH2" s="12"/>
      <c r="AI2" s="12"/>
      <c r="AJ2" s="12"/>
      <c r="AK2" s="12"/>
      <c r="AL2" s="12"/>
      <c r="AM2" s="12"/>
    </row>
    <row r="3" spans="1:45" ht="8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5"/>
      <c r="W3" s="15"/>
      <c r="X3" s="15"/>
      <c r="Y3" s="15"/>
      <c r="Z3" s="15"/>
      <c r="AA3" s="14"/>
      <c r="AB3" s="14"/>
      <c r="AC3" s="14"/>
      <c r="AD3" s="14"/>
      <c r="AE3" s="15"/>
      <c r="AF3" s="15"/>
      <c r="AG3" s="15"/>
      <c r="AH3" s="15"/>
      <c r="AI3" s="15"/>
      <c r="AJ3" s="15"/>
      <c r="AK3" s="15"/>
      <c r="AL3" s="15"/>
      <c r="AM3" s="15"/>
    </row>
    <row r="4" spans="1:45" ht="21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0" t="s">
        <v>2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9" t="s">
        <v>3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8" t="s">
        <v>4</v>
      </c>
      <c r="AO4" s="8"/>
      <c r="AP4" s="8"/>
      <c r="AQ4" s="8"/>
      <c r="AR4" s="8"/>
      <c r="AS4" s="7" t="s">
        <v>5</v>
      </c>
    </row>
    <row r="5" spans="1:45" ht="45" customHeight="1">
      <c r="A5" s="16"/>
      <c r="B5" s="16"/>
      <c r="C5" s="16"/>
      <c r="D5" s="16"/>
      <c r="E5" s="17"/>
      <c r="F5" s="6" t="s">
        <v>6</v>
      </c>
      <c r="G5" s="6"/>
      <c r="H5" s="6" t="s">
        <v>7</v>
      </c>
      <c r="I5" s="6"/>
      <c r="J5" s="6" t="s">
        <v>8</v>
      </c>
      <c r="K5" s="6"/>
      <c r="L5" s="6" t="s">
        <v>9</v>
      </c>
      <c r="M5" s="6"/>
      <c r="N5" s="6" t="s">
        <v>10</v>
      </c>
      <c r="O5" s="6"/>
      <c r="P5" s="6" t="s">
        <v>11</v>
      </c>
      <c r="Q5" s="6"/>
      <c r="R5" s="6"/>
      <c r="S5" s="6" t="s">
        <v>12</v>
      </c>
      <c r="T5" s="6"/>
      <c r="U5" s="6" t="s">
        <v>13</v>
      </c>
      <c r="V5" s="6"/>
      <c r="W5" s="6"/>
      <c r="X5" s="6"/>
      <c r="Y5" s="6"/>
      <c r="Z5" s="18"/>
      <c r="AA5" s="6" t="s">
        <v>14</v>
      </c>
      <c r="AB5" s="6"/>
      <c r="AC5" s="6"/>
      <c r="AD5" s="6"/>
      <c r="AE5" s="6" t="s">
        <v>15</v>
      </c>
      <c r="AF5" s="6"/>
      <c r="AG5" s="6"/>
      <c r="AH5" s="6" t="s">
        <v>16</v>
      </c>
      <c r="AI5" s="6"/>
      <c r="AJ5" s="6"/>
      <c r="AK5" s="5" t="s">
        <v>17</v>
      </c>
      <c r="AL5" s="5"/>
      <c r="AM5" s="5"/>
      <c r="AN5" s="8"/>
      <c r="AO5" s="8"/>
      <c r="AP5" s="8"/>
      <c r="AQ5" s="8"/>
      <c r="AR5" s="8"/>
      <c r="AS5" s="7"/>
    </row>
    <row r="6" spans="1:45" ht="15" customHeight="1">
      <c r="A6" s="16"/>
      <c r="B6" s="16"/>
      <c r="C6" s="16"/>
      <c r="D6" s="16"/>
      <c r="E6" s="17"/>
      <c r="F6" s="4" t="s">
        <v>18</v>
      </c>
      <c r="G6" s="4"/>
      <c r="H6" s="3" t="s">
        <v>19</v>
      </c>
      <c r="I6" s="3"/>
      <c r="J6" s="2" t="s">
        <v>18</v>
      </c>
      <c r="K6" s="2"/>
      <c r="L6" s="2" t="s">
        <v>19</v>
      </c>
      <c r="M6" s="2"/>
      <c r="N6" s="2" t="s">
        <v>20</v>
      </c>
      <c r="O6" s="2"/>
      <c r="P6" s="2" t="s">
        <v>21</v>
      </c>
      <c r="Q6" s="2"/>
      <c r="R6" s="2"/>
      <c r="S6" s="2" t="s">
        <v>22</v>
      </c>
      <c r="T6" s="2"/>
      <c r="U6" s="2" t="s">
        <v>23</v>
      </c>
      <c r="V6" s="2"/>
      <c r="W6" s="2"/>
      <c r="X6" s="2"/>
      <c r="Y6" s="2"/>
      <c r="Z6" s="19"/>
      <c r="AA6" s="2" t="s">
        <v>24</v>
      </c>
      <c r="AB6" s="2"/>
      <c r="AC6" s="2"/>
      <c r="AD6" s="2"/>
      <c r="AE6" s="2" t="s">
        <v>25</v>
      </c>
      <c r="AF6" s="2"/>
      <c r="AG6" s="2"/>
      <c r="AH6" s="2" t="s">
        <v>26</v>
      </c>
      <c r="AI6" s="2"/>
      <c r="AJ6" s="2"/>
      <c r="AK6" s="1" t="s">
        <v>27</v>
      </c>
      <c r="AL6" s="1"/>
      <c r="AM6" s="1"/>
      <c r="AN6" s="8"/>
      <c r="AO6" s="8"/>
      <c r="AP6" s="8"/>
      <c r="AQ6" s="8"/>
      <c r="AR6" s="8"/>
      <c r="AS6" s="7"/>
    </row>
    <row r="7" spans="1:45" ht="178.5" customHeight="1">
      <c r="A7" s="20" t="s">
        <v>28</v>
      </c>
      <c r="B7" s="21" t="s">
        <v>29</v>
      </c>
      <c r="C7" s="22" t="s">
        <v>30</v>
      </c>
      <c r="D7" s="23" t="s">
        <v>31</v>
      </c>
      <c r="E7" s="24" t="s">
        <v>32</v>
      </c>
      <c r="F7" s="25" t="s">
        <v>33</v>
      </c>
      <c r="G7" s="26" t="s">
        <v>34</v>
      </c>
      <c r="H7" s="25" t="s">
        <v>35</v>
      </c>
      <c r="I7" s="26" t="s">
        <v>34</v>
      </c>
      <c r="J7" s="25" t="s">
        <v>35</v>
      </c>
      <c r="K7" s="25" t="s">
        <v>36</v>
      </c>
      <c r="L7" s="25" t="s">
        <v>35</v>
      </c>
      <c r="M7" s="25" t="s">
        <v>37</v>
      </c>
      <c r="N7" s="25" t="s">
        <v>35</v>
      </c>
      <c r="O7" s="25" t="s">
        <v>38</v>
      </c>
      <c r="P7" s="25" t="s">
        <v>39</v>
      </c>
      <c r="Q7" s="25" t="s">
        <v>40</v>
      </c>
      <c r="R7" s="27" t="s">
        <v>41</v>
      </c>
      <c r="S7" s="25" t="s">
        <v>42</v>
      </c>
      <c r="T7" s="27" t="s">
        <v>43</v>
      </c>
      <c r="U7" s="25" t="s">
        <v>44</v>
      </c>
      <c r="V7" s="26" t="s">
        <v>45</v>
      </c>
      <c r="W7" s="25" t="s">
        <v>46</v>
      </c>
      <c r="X7" s="26" t="s">
        <v>45</v>
      </c>
      <c r="Y7" s="27" t="s">
        <v>47</v>
      </c>
      <c r="Z7" s="28" t="s">
        <v>48</v>
      </c>
      <c r="AA7" s="29" t="s">
        <v>49</v>
      </c>
      <c r="AB7" s="30" t="s">
        <v>50</v>
      </c>
      <c r="AC7" s="30" t="s">
        <v>51</v>
      </c>
      <c r="AD7" s="30" t="s">
        <v>52</v>
      </c>
      <c r="AE7" s="25" t="s">
        <v>44</v>
      </c>
      <c r="AF7" s="26" t="s">
        <v>45</v>
      </c>
      <c r="AG7" s="26" t="s">
        <v>53</v>
      </c>
      <c r="AH7" s="26" t="s">
        <v>54</v>
      </c>
      <c r="AI7" s="31" t="s">
        <v>45</v>
      </c>
      <c r="AJ7" s="31" t="s">
        <v>55</v>
      </c>
      <c r="AK7" s="25" t="s">
        <v>46</v>
      </c>
      <c r="AL7" s="26" t="s">
        <v>45</v>
      </c>
      <c r="AM7" s="31" t="s">
        <v>55</v>
      </c>
      <c r="AN7" s="32" t="s">
        <v>56</v>
      </c>
      <c r="AO7" s="33" t="s">
        <v>57</v>
      </c>
      <c r="AP7" s="32" t="s">
        <v>58</v>
      </c>
      <c r="AQ7" s="33" t="s">
        <v>59</v>
      </c>
      <c r="AR7" s="32" t="s">
        <v>60</v>
      </c>
      <c r="AS7" s="34" t="s">
        <v>61</v>
      </c>
    </row>
    <row r="8" spans="1:45" ht="125.25" customHeight="1">
      <c r="A8" s="35">
        <v>1</v>
      </c>
      <c r="B8" s="36" t="s">
        <v>62</v>
      </c>
      <c r="C8" s="37" t="s">
        <v>63</v>
      </c>
      <c r="D8" s="38" t="s">
        <v>64</v>
      </c>
      <c r="E8" s="39">
        <v>1</v>
      </c>
      <c r="F8" s="40" t="s">
        <v>65</v>
      </c>
      <c r="G8" s="41">
        <v>4</v>
      </c>
      <c r="H8" s="42"/>
      <c r="I8" s="42"/>
      <c r="J8" s="43" t="s">
        <v>66</v>
      </c>
      <c r="K8" s="43" t="s">
        <v>67</v>
      </c>
      <c r="L8" s="43" t="s">
        <v>68</v>
      </c>
      <c r="M8" s="43" t="s">
        <v>69</v>
      </c>
      <c r="N8" s="42"/>
      <c r="O8" s="42"/>
      <c r="P8" s="43" t="s">
        <v>70</v>
      </c>
      <c r="Q8" s="43" t="s">
        <v>71</v>
      </c>
      <c r="R8" s="39" t="s">
        <v>72</v>
      </c>
      <c r="S8" s="42"/>
      <c r="T8" s="42"/>
      <c r="U8" s="44" t="str">
        <f>AE8</f>
        <v>ΕΚΠΑ, Παν. Κρήτης, ΙΙΕ, ΤΕΙ-Π</v>
      </c>
      <c r="V8" s="44">
        <f>AG8</f>
        <v>4.5999999999999996</v>
      </c>
      <c r="W8" s="44" t="str">
        <f>AK8</f>
        <v>Intracom, EIGHT BELLS, MyOmega Hellas</v>
      </c>
      <c r="X8" s="44">
        <f>AM8</f>
        <v>2.2999999999999998</v>
      </c>
      <c r="Y8" s="45" t="s">
        <v>72</v>
      </c>
      <c r="Z8" s="45" t="s">
        <v>72</v>
      </c>
      <c r="AA8" s="39">
        <v>15</v>
      </c>
      <c r="AB8" s="39">
        <v>42</v>
      </c>
      <c r="AC8" s="39">
        <v>12</v>
      </c>
      <c r="AD8" s="39">
        <v>12</v>
      </c>
      <c r="AE8" s="44" t="s">
        <v>73</v>
      </c>
      <c r="AF8" s="39">
        <v>4.5999999999999996</v>
      </c>
      <c r="AG8" s="39">
        <v>4.5999999999999996</v>
      </c>
      <c r="AH8" s="44" t="s">
        <v>74</v>
      </c>
      <c r="AI8" s="39">
        <v>13.7</v>
      </c>
      <c r="AJ8" s="39">
        <v>13.7</v>
      </c>
      <c r="AK8" s="46" t="s">
        <v>75</v>
      </c>
      <c r="AL8" s="39">
        <v>2.2999999999999998</v>
      </c>
      <c r="AM8" s="39">
        <v>2.2999999999999998</v>
      </c>
      <c r="AN8" s="47">
        <v>10</v>
      </c>
      <c r="AO8" s="48">
        <f>MIN(AG8*2,10)</f>
        <v>9.1999999999999993</v>
      </c>
      <c r="AP8" s="49">
        <f>MIN(AJ8*2,10)</f>
        <v>10</v>
      </c>
      <c r="AQ8" s="48">
        <f>MIN(AM8*2,10)</f>
        <v>4.5999999999999996</v>
      </c>
      <c r="AR8" s="49">
        <f>AN8*0.35+AO8*0.2+AP8*0.25+AQ8*0.2</f>
        <v>8.76</v>
      </c>
      <c r="AS8" s="50">
        <f>AR8*1.05</f>
        <v>9.1980000000000004</v>
      </c>
    </row>
    <row r="9" spans="1:45" ht="123" customHeight="1">
      <c r="A9" s="35">
        <v>2</v>
      </c>
      <c r="B9" s="37" t="s">
        <v>76</v>
      </c>
      <c r="C9" s="37" t="s">
        <v>63</v>
      </c>
      <c r="D9" s="38" t="s">
        <v>64</v>
      </c>
      <c r="E9" s="51">
        <v>0</v>
      </c>
      <c r="F9" s="52" t="s">
        <v>77</v>
      </c>
      <c r="G9" s="53">
        <v>5</v>
      </c>
      <c r="H9" s="51"/>
      <c r="I9" s="51"/>
      <c r="J9" s="51"/>
      <c r="K9" s="51"/>
      <c r="L9" s="54"/>
      <c r="M9" s="55"/>
      <c r="N9" s="55"/>
      <c r="O9" s="55"/>
      <c r="P9" s="56" t="s">
        <v>78</v>
      </c>
      <c r="Q9" s="56" t="s">
        <v>79</v>
      </c>
      <c r="R9" s="55" t="s">
        <v>72</v>
      </c>
      <c r="S9" s="55"/>
      <c r="T9" s="55"/>
      <c r="U9" s="57" t="str">
        <f>AE9</f>
        <v>Optimum
DCS 
-
ΕΜΠ/ΕΠΙΣΕΥ
ΠΑΔΑ</v>
      </c>
      <c r="V9" s="58">
        <f>AF9</f>
        <v>9.1878261464905808</v>
      </c>
      <c r="W9" s="57" t="str">
        <f>AK9</f>
        <v>ΙΝΒΙΖΙΟΝ
CD Media
TURBOMED
ΔΥ
Anateko
ΕΟΚΑ
Δημος ΡαφΠικ
Deramar
Ρηγίζος</v>
      </c>
      <c r="X9" s="59">
        <f>AL9</f>
        <v>1.4640555555555601</v>
      </c>
      <c r="Y9" s="55" t="s">
        <v>72</v>
      </c>
      <c r="Z9" s="55" t="s">
        <v>72</v>
      </c>
      <c r="AA9" s="55">
        <v>14</v>
      </c>
      <c r="AB9" s="55">
        <f>AA9+7</f>
        <v>21</v>
      </c>
      <c r="AC9" s="55">
        <v>14</v>
      </c>
      <c r="AD9" s="55">
        <f>14+7</f>
        <v>21</v>
      </c>
      <c r="AE9" s="57" t="s">
        <v>80</v>
      </c>
      <c r="AF9" s="58">
        <f>(8+5200000/(340.75*1000)+5200000/(340.75*1000)+(2934.703+1467.351+196.38+2323+1640.19+15514.01+8657.37)/1000)/12+39/12</f>
        <v>9.1878261464905808</v>
      </c>
      <c r="AG9" s="59">
        <f>AF9</f>
        <v>9.1878261464905808</v>
      </c>
      <c r="AH9" s="57" t="s">
        <v>81</v>
      </c>
      <c r="AI9" s="59">
        <f>130.23/12</f>
        <v>10.852499999999999</v>
      </c>
      <c r="AJ9" s="59">
        <f>AI9</f>
        <v>10.852499999999999</v>
      </c>
      <c r="AK9" s="57" t="s">
        <v>82</v>
      </c>
      <c r="AL9" s="58">
        <f>((5000+6000+2000)/1000+(200+200+80+150+120+200+300+120)/1000+600/1000+8/12+300/1000+(48+40+40+30+100+30+143+60+30+60+30+16+60+20)/1000+(150+75)/1000+(300+300)/1000+100/1000)/12</f>
        <v>1.4640555555555601</v>
      </c>
      <c r="AM9" s="60">
        <f>((5000+6000+2000)/1000+(200+200+80+150+120+200+300+120)/1000+600/1000+8/12)/12</f>
        <v>1.3030555555555601</v>
      </c>
      <c r="AN9" s="47">
        <v>10</v>
      </c>
      <c r="AO9" s="61">
        <f>MIN(AG9*2,10)</f>
        <v>10</v>
      </c>
      <c r="AP9" s="47">
        <f>MIN(AJ9*2,10)</f>
        <v>10</v>
      </c>
      <c r="AQ9" s="62">
        <f>MIN(AM9*2,10)</f>
        <v>2.6061111111111099</v>
      </c>
      <c r="AR9" s="63">
        <f>AN9*0.35+AO9*0.2+AP9*0.25+AQ9*0.2</f>
        <v>8.5212222222222191</v>
      </c>
      <c r="AS9" s="50">
        <f>AR9*1.05</f>
        <v>8.9472833333333401</v>
      </c>
    </row>
    <row r="10" spans="1:45" ht="135" customHeight="1">
      <c r="A10" s="35">
        <v>3</v>
      </c>
      <c r="B10" s="64" t="s">
        <v>83</v>
      </c>
      <c r="C10" s="37" t="s">
        <v>63</v>
      </c>
      <c r="D10" s="38" t="s">
        <v>64</v>
      </c>
      <c r="E10" s="65">
        <v>1</v>
      </c>
      <c r="F10" s="66" t="s">
        <v>84</v>
      </c>
      <c r="G10" s="67">
        <v>4</v>
      </c>
      <c r="H10" s="68"/>
      <c r="I10" s="68"/>
      <c r="J10" s="66" t="s">
        <v>85</v>
      </c>
      <c r="K10" s="66" t="s">
        <v>86</v>
      </c>
      <c r="L10" s="69"/>
      <c r="M10" s="69"/>
      <c r="N10" s="69"/>
      <c r="O10" s="69"/>
      <c r="P10" s="66" t="s">
        <v>87</v>
      </c>
      <c r="Q10" s="66" t="s">
        <v>88</v>
      </c>
      <c r="R10" s="65" t="s">
        <v>89</v>
      </c>
      <c r="S10" s="69"/>
      <c r="T10" s="70"/>
      <c r="U10" s="64" t="str">
        <f>AE10</f>
        <v>ΕΛΚΕ Πανεπιστημίου Αιγαίου, ΕΛΚΕ ΤΕΙ Πειραιά, IKY, Κέντρο Ερευνών Πανεπιστημίου Πειραιώς, ΕΛΚΕ, Πανεπιστήμιο Δυτικής Μακεδονίας, ΕΛΚΕ, ΕΛΚΕ, ΕΚΠΑ</v>
      </c>
      <c r="V10" s="65">
        <f>AF10</f>
        <v>6.9</v>
      </c>
      <c r="W10" s="64" t="str">
        <f>AK10</f>
        <v>ΕΛΚΕ Πανεπιστημίου Αιγαίου, Ανώτατη Στρατιωτική Διοίκηση Υποστήριξης Στρατού (ΑΣΔΥΣ)</v>
      </c>
      <c r="X10" s="65">
        <f>AL10</f>
        <v>0.6</v>
      </c>
      <c r="Y10" s="71"/>
      <c r="Z10" s="65" t="s">
        <v>89</v>
      </c>
      <c r="AA10" s="65">
        <v>30</v>
      </c>
      <c r="AB10" s="65">
        <v>57</v>
      </c>
      <c r="AC10" s="65">
        <v>30</v>
      </c>
      <c r="AD10" s="65">
        <v>57</v>
      </c>
      <c r="AE10" s="64" t="s">
        <v>90</v>
      </c>
      <c r="AF10" s="65">
        <v>6.9</v>
      </c>
      <c r="AG10" s="65">
        <v>6.9</v>
      </c>
      <c r="AH10" s="64" t="s">
        <v>91</v>
      </c>
      <c r="AI10" s="65">
        <f>7+(2*4/10)</f>
        <v>7.8</v>
      </c>
      <c r="AJ10" s="65">
        <f>7+(2*4/10)</f>
        <v>7.8</v>
      </c>
      <c r="AK10" s="64" t="s">
        <v>92</v>
      </c>
      <c r="AL10" s="65">
        <v>0.6</v>
      </c>
      <c r="AM10" s="65">
        <v>0.1</v>
      </c>
      <c r="AN10" s="47">
        <v>10</v>
      </c>
      <c r="AO10" s="48">
        <v>10</v>
      </c>
      <c r="AP10" s="49">
        <f>MIN(AJ10*2,10)</f>
        <v>10</v>
      </c>
      <c r="AQ10" s="48">
        <f>MIN(AM10*2,10)</f>
        <v>0.2</v>
      </c>
      <c r="AR10" s="49">
        <f>AN10*0.35+AO10*0.2+AP10*0.25+AQ10*0.2</f>
        <v>8.0399999999999991</v>
      </c>
      <c r="AS10" s="50">
        <f>AR10*1.05</f>
        <v>8.4420000000000002</v>
      </c>
    </row>
    <row r="11" spans="1:45" ht="118.5" customHeight="1">
      <c r="A11" s="35">
        <v>4</v>
      </c>
      <c r="B11" s="37" t="s">
        <v>93</v>
      </c>
      <c r="C11" s="37" t="s">
        <v>63</v>
      </c>
      <c r="D11" s="38" t="s">
        <v>64</v>
      </c>
      <c r="E11" s="51">
        <v>1</v>
      </c>
      <c r="F11" s="52" t="s">
        <v>94</v>
      </c>
      <c r="G11" s="72">
        <v>5</v>
      </c>
      <c r="H11" s="51"/>
      <c r="I11" s="51"/>
      <c r="J11" s="52" t="s">
        <v>95</v>
      </c>
      <c r="K11" s="52" t="s">
        <v>96</v>
      </c>
      <c r="L11" s="54"/>
      <c r="M11" s="55"/>
      <c r="N11" s="55"/>
      <c r="O11" s="55"/>
      <c r="P11" s="56" t="s">
        <v>97</v>
      </c>
      <c r="Q11" s="56" t="s">
        <v>98</v>
      </c>
      <c r="R11" s="55" t="s">
        <v>72</v>
      </c>
      <c r="S11" s="55"/>
      <c r="T11" s="55"/>
      <c r="U11" s="57" t="str">
        <f>AE11</f>
        <v>University of Southampton, ISVR
ISCO scrl
ΕΜΠ</v>
      </c>
      <c r="V11" s="58">
        <f>AF11</f>
        <v>6.8464854976766896</v>
      </c>
      <c r="W11" s="57" t="str">
        <f>AK11</f>
        <v>ΥΠΕΠΘ Παιδαγωγ.Ιστ.
‘Αθηνά’ Οργάνωση ΠΜΣ</v>
      </c>
      <c r="X11" s="59">
        <f>AL11</f>
        <v>1.79555</v>
      </c>
      <c r="Y11" s="55" t="s">
        <v>72</v>
      </c>
      <c r="Z11" s="55" t="s">
        <v>72</v>
      </c>
      <c r="AA11" s="55">
        <v>4</v>
      </c>
      <c r="AB11" s="55">
        <f>AA11+14+3</f>
        <v>21</v>
      </c>
      <c r="AC11" s="55">
        <v>4</v>
      </c>
      <c r="AD11" s="55">
        <f>AC11+14+3</f>
        <v>21</v>
      </c>
      <c r="AE11" s="57" t="s">
        <v>99</v>
      </c>
      <c r="AF11" s="73">
        <f>(12+12+(3000000+1500000+1000000+500000+2675000+1605000+1070000+1070000+2687250+1612350+537450+2180.34+2423.86)/(340.75*1000))/12+7.5/12</f>
        <v>6.8464854976766896</v>
      </c>
      <c r="AG11" s="73">
        <f>AF11</f>
        <v>6.8464854976766896</v>
      </c>
      <c r="AH11" s="57" t="s">
        <v>100</v>
      </c>
      <c r="AI11" s="55">
        <f>93.125/12</f>
        <v>7.7604166666666696</v>
      </c>
      <c r="AJ11" s="55">
        <f>AI11</f>
        <v>7.7604166666666696</v>
      </c>
      <c r="AK11" s="57" t="s">
        <v>101</v>
      </c>
      <c r="AL11" s="58">
        <f>(1666.6+8500+180+900+10300)/(12*1000)</f>
        <v>1.79555</v>
      </c>
      <c r="AM11" s="73">
        <f>(10300)/(12*1000)</f>
        <v>0.85833333333333295</v>
      </c>
      <c r="AN11" s="47">
        <v>5</v>
      </c>
      <c r="AO11" s="61">
        <f>MIN(AG11*2,10)</f>
        <v>10</v>
      </c>
      <c r="AP11" s="47">
        <f>MIN(AJ11*2,10)</f>
        <v>10</v>
      </c>
      <c r="AQ11" s="61">
        <f>MIN(AM11*2,10)</f>
        <v>1.7166666666666699</v>
      </c>
      <c r="AR11" s="63">
        <f>AN11*0.35+AO11*0.2+AP11*0.25+AQ11*0.2</f>
        <v>6.5933333333333302</v>
      </c>
      <c r="AS11" s="50">
        <f>AR11*1.05</f>
        <v>6.923</v>
      </c>
    </row>
    <row r="12" spans="1:45" ht="122.25" customHeight="1">
      <c r="A12" s="35">
        <v>5</v>
      </c>
      <c r="B12" s="74" t="s">
        <v>102</v>
      </c>
      <c r="C12" s="37" t="s">
        <v>63</v>
      </c>
      <c r="D12" s="38" t="s">
        <v>64</v>
      </c>
      <c r="E12" s="45">
        <v>1</v>
      </c>
      <c r="F12" s="75" t="s">
        <v>103</v>
      </c>
      <c r="G12" s="45">
        <v>4</v>
      </c>
      <c r="H12" s="45" t="s">
        <v>104</v>
      </c>
      <c r="I12" s="45" t="s">
        <v>104</v>
      </c>
      <c r="J12" s="75" t="s">
        <v>105</v>
      </c>
      <c r="K12" s="75" t="s">
        <v>106</v>
      </c>
      <c r="L12" s="69"/>
      <c r="M12" s="69"/>
      <c r="N12" s="69"/>
      <c r="O12" s="69"/>
      <c r="P12" s="75" t="s">
        <v>107</v>
      </c>
      <c r="Q12" s="75" t="s">
        <v>108</v>
      </c>
      <c r="R12" s="65" t="s">
        <v>72</v>
      </c>
      <c r="S12" s="69"/>
      <c r="T12" s="70"/>
      <c r="W12" s="75" t="s">
        <v>109</v>
      </c>
      <c r="X12" s="45">
        <v>0</v>
      </c>
      <c r="Y12" s="45" t="s">
        <v>110</v>
      </c>
      <c r="Z12" s="45" t="s">
        <v>72</v>
      </c>
      <c r="AA12" s="45">
        <v>3</v>
      </c>
      <c r="AB12" s="45">
        <v>12</v>
      </c>
      <c r="AC12" s="45">
        <v>3</v>
      </c>
      <c r="AD12" s="45">
        <v>8</v>
      </c>
      <c r="AE12" s="45" t="s">
        <v>104</v>
      </c>
      <c r="AF12" s="45" t="s">
        <v>104</v>
      </c>
      <c r="AG12" s="45" t="s">
        <v>104</v>
      </c>
      <c r="AH12" s="75" t="s">
        <v>111</v>
      </c>
      <c r="AI12" s="45">
        <v>12</v>
      </c>
      <c r="AJ12" s="45">
        <v>12</v>
      </c>
      <c r="AK12" s="75" t="s">
        <v>109</v>
      </c>
      <c r="AL12" s="45">
        <v>0.8</v>
      </c>
      <c r="AM12" s="76">
        <v>0</v>
      </c>
      <c r="AN12" s="47">
        <v>4</v>
      </c>
      <c r="AO12" s="48">
        <v>8</v>
      </c>
      <c r="AP12" s="49">
        <f>MIN(AJ12*2,10)</f>
        <v>10</v>
      </c>
      <c r="AQ12" s="48">
        <f>MIN(AM12*2,10)</f>
        <v>0</v>
      </c>
      <c r="AR12" s="49">
        <f>AN12*0.35+AO12*0.2+AP12*0.25+AQ12*0.2</f>
        <v>5.5</v>
      </c>
      <c r="AS12" s="50">
        <f>AR12*1.05</f>
        <v>5.7750000000000004</v>
      </c>
    </row>
    <row r="13" spans="1:45" ht="123.75" customHeight="1">
      <c r="A13" s="35">
        <v>6</v>
      </c>
      <c r="B13" s="37" t="s">
        <v>112</v>
      </c>
      <c r="C13" s="37" t="s">
        <v>63</v>
      </c>
      <c r="D13" s="38" t="s">
        <v>64</v>
      </c>
      <c r="E13" s="77">
        <v>1</v>
      </c>
      <c r="F13" s="78" t="s">
        <v>113</v>
      </c>
      <c r="G13" s="77">
        <v>5</v>
      </c>
      <c r="H13" s="77"/>
      <c r="I13" s="77"/>
      <c r="J13" s="78" t="s">
        <v>113</v>
      </c>
      <c r="K13" s="78" t="s">
        <v>114</v>
      </c>
      <c r="L13" s="79"/>
      <c r="M13" s="65"/>
      <c r="N13" s="65"/>
      <c r="O13" s="65"/>
      <c r="P13" s="44" t="s">
        <v>115</v>
      </c>
      <c r="Q13" s="44" t="s">
        <v>116</v>
      </c>
      <c r="R13" s="55" t="s">
        <v>72</v>
      </c>
      <c r="S13" s="65"/>
      <c r="T13" s="65"/>
      <c r="U13" s="44" t="s">
        <v>117</v>
      </c>
      <c r="V13" s="80">
        <f>AF13</f>
        <v>0.21</v>
      </c>
      <c r="W13" s="81"/>
      <c r="X13" s="81"/>
      <c r="Y13" s="81" t="s">
        <v>89</v>
      </c>
      <c r="Z13" s="81" t="s">
        <v>118</v>
      </c>
      <c r="AA13" s="81">
        <v>13</v>
      </c>
      <c r="AB13" s="81">
        <f>13+2+8</f>
        <v>23</v>
      </c>
      <c r="AC13" s="81">
        <v>9</v>
      </c>
      <c r="AD13" s="81">
        <f>9+2+1</f>
        <v>12</v>
      </c>
      <c r="AE13" s="36" t="s">
        <v>117</v>
      </c>
      <c r="AF13" s="80">
        <v>0.21</v>
      </c>
      <c r="AG13" s="80">
        <f>2500/(1000*12)</f>
        <v>0.20833333333333301</v>
      </c>
      <c r="AH13" s="36" t="s">
        <v>119</v>
      </c>
      <c r="AI13" s="80">
        <v>2.2000000000000002</v>
      </c>
      <c r="AJ13" s="81">
        <v>2.2000000000000002</v>
      </c>
      <c r="AK13" s="81"/>
      <c r="AL13" s="81">
        <v>0</v>
      </c>
      <c r="AM13" s="82">
        <v>0</v>
      </c>
      <c r="AN13" s="47">
        <v>8</v>
      </c>
      <c r="AO13" s="61">
        <f>MIN(AG13*2,10)</f>
        <v>0.41666666666666702</v>
      </c>
      <c r="AP13" s="47">
        <f>MIN(AJ13*2,10)</f>
        <v>4.4000000000000004</v>
      </c>
      <c r="AQ13" s="61">
        <f>MIN(AM13*2,10)</f>
        <v>0</v>
      </c>
      <c r="AR13" s="63">
        <f>AN13*0.35+AO13*0.2+AP13*0.25+AQ13*0.2</f>
        <v>3.9833333333333298</v>
      </c>
      <c r="AS13" s="50">
        <f>AR13*1.05</f>
        <v>4.1825000000000001</v>
      </c>
    </row>
    <row r="14" spans="1:45" ht="123" customHeight="1">
      <c r="A14" s="35">
        <v>7</v>
      </c>
      <c r="B14" s="37" t="s">
        <v>120</v>
      </c>
      <c r="C14" s="37" t="s">
        <v>63</v>
      </c>
      <c r="D14" s="38" t="s">
        <v>64</v>
      </c>
      <c r="E14" s="51">
        <v>1</v>
      </c>
      <c r="F14" s="52" t="s">
        <v>121</v>
      </c>
      <c r="G14" s="51">
        <v>4</v>
      </c>
      <c r="H14" s="52" t="s">
        <v>122</v>
      </c>
      <c r="I14" s="51">
        <v>5</v>
      </c>
      <c r="J14" s="51"/>
      <c r="K14" s="51"/>
      <c r="L14" s="54"/>
      <c r="M14" s="55"/>
      <c r="N14" s="55"/>
      <c r="O14" s="55"/>
      <c r="P14" s="56" t="s">
        <v>123</v>
      </c>
      <c r="Q14" s="56" t="s">
        <v>124</v>
      </c>
      <c r="R14" s="56" t="s">
        <v>72</v>
      </c>
      <c r="S14" s="55"/>
      <c r="T14" s="55"/>
      <c r="U14" s="57" t="str">
        <f>AE14</f>
        <v>Παν. Κρήτης</v>
      </c>
      <c r="V14" s="58">
        <f>AF14</f>
        <v>0.96865916666666696</v>
      </c>
      <c r="W14" s="57">
        <f>AK14</f>
        <v>0</v>
      </c>
      <c r="X14" s="59" t="str">
        <f>AL14</f>
        <v>-</v>
      </c>
      <c r="Y14" s="55" t="s">
        <v>89</v>
      </c>
      <c r="Z14" s="55" t="s">
        <v>72</v>
      </c>
      <c r="AA14" s="55">
        <v>9</v>
      </c>
      <c r="AB14" s="55">
        <f>AA14+7</f>
        <v>16</v>
      </c>
      <c r="AC14" s="55">
        <v>5</v>
      </c>
      <c r="AD14" s="55">
        <f>AC14+5</f>
        <v>10</v>
      </c>
      <c r="AE14" s="57" t="s">
        <v>125</v>
      </c>
      <c r="AF14" s="58">
        <f>11623.91/(1000*12)</f>
        <v>0.96865916666666696</v>
      </c>
      <c r="AG14" s="59">
        <f>AF14</f>
        <v>0.96865916666666696</v>
      </c>
      <c r="AH14" s="55" t="s">
        <v>126</v>
      </c>
      <c r="AI14" s="58">
        <f>5/12</f>
        <v>0.41666666666666702</v>
      </c>
      <c r="AJ14" s="59">
        <f>AI14</f>
        <v>0.41666666666666702</v>
      </c>
      <c r="AK14" s="55"/>
      <c r="AL14" s="55" t="s">
        <v>127</v>
      </c>
      <c r="AM14" s="83"/>
      <c r="AN14" s="47">
        <v>6</v>
      </c>
      <c r="AO14" s="61">
        <f>MIN(AG14*2,10)</f>
        <v>1.9373183333333299</v>
      </c>
      <c r="AP14" s="47">
        <f>MIN(AJ14*2,10)</f>
        <v>0.83333333333333304</v>
      </c>
      <c r="AQ14" s="61">
        <f>MIN(AM14*2,10)</f>
        <v>0</v>
      </c>
      <c r="AR14" s="63">
        <f>AN14*0.35+AO14*0.2+AP14*0.25+AQ14*0.2</f>
        <v>2.6957970000000002</v>
      </c>
      <c r="AS14" s="50">
        <f>AR14*1.05</f>
        <v>2.83058685</v>
      </c>
    </row>
    <row r="15" spans="1:45" ht="108.75" customHeight="1">
      <c r="A15" s="84"/>
      <c r="B15" s="75"/>
      <c r="C15" s="85"/>
      <c r="D15" s="86"/>
      <c r="E15" s="75"/>
      <c r="F15" s="87"/>
      <c r="G15" s="88"/>
      <c r="H15" s="85"/>
      <c r="I15" s="85"/>
      <c r="J15" s="88"/>
      <c r="K15" s="88"/>
      <c r="L15" s="57"/>
      <c r="M15" s="57"/>
      <c r="N15" s="57"/>
      <c r="O15" s="89"/>
      <c r="P15" s="87"/>
      <c r="Q15" s="87"/>
      <c r="R15" s="89"/>
      <c r="S15" s="57"/>
      <c r="T15" s="57"/>
      <c r="U15" s="85"/>
      <c r="V15" s="90"/>
      <c r="W15" s="91"/>
      <c r="X15" s="92"/>
      <c r="Y15" s="92"/>
      <c r="Z15" s="92"/>
      <c r="AA15" s="92"/>
      <c r="AB15" s="92"/>
      <c r="AC15" s="92"/>
      <c r="AD15" s="92"/>
      <c r="AE15" s="88"/>
      <c r="AF15" s="92"/>
      <c r="AG15" s="93"/>
      <c r="AH15" s="88"/>
      <c r="AI15" s="94"/>
      <c r="AJ15" s="94"/>
      <c r="AK15" s="91"/>
      <c r="AL15" s="92"/>
      <c r="AM15" s="85"/>
      <c r="AN15" s="90"/>
      <c r="AO15" s="65"/>
      <c r="AP15" s="65"/>
      <c r="AQ15" s="65"/>
      <c r="AR15" s="65"/>
      <c r="AS15" s="95"/>
    </row>
    <row r="16" spans="1:45" ht="108.75" customHeight="1">
      <c r="A16" s="84"/>
      <c r="B16" s="75"/>
      <c r="C16" s="85"/>
      <c r="D16" s="96"/>
      <c r="E16" s="45"/>
      <c r="F16" s="75"/>
      <c r="G16" s="45"/>
      <c r="H16" s="97"/>
      <c r="I16" s="97"/>
      <c r="J16" s="75"/>
      <c r="K16" s="75"/>
      <c r="L16" s="69"/>
      <c r="M16" s="69"/>
      <c r="N16" s="69"/>
      <c r="O16" s="69"/>
      <c r="P16" s="75"/>
      <c r="Q16" s="75"/>
      <c r="R16" s="65"/>
      <c r="S16" s="69"/>
      <c r="T16" s="70"/>
      <c r="U16" s="98"/>
      <c r="V16" s="99"/>
      <c r="W16" s="7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75"/>
      <c r="AI16" s="45"/>
      <c r="AJ16" s="45"/>
      <c r="AK16" s="75"/>
      <c r="AL16" s="45"/>
      <c r="AM16" s="76"/>
      <c r="AN16" s="100"/>
      <c r="AO16" s="65"/>
      <c r="AP16" s="65"/>
      <c r="AQ16" s="65"/>
      <c r="AR16" s="65"/>
      <c r="AS16" s="95"/>
    </row>
    <row r="17" spans="1:45" s="106" customFormat="1" ht="12">
      <c r="A17" s="71"/>
      <c r="B17" s="64"/>
      <c r="C17" s="101"/>
      <c r="D17" s="102"/>
      <c r="E17" s="65"/>
      <c r="F17" s="64"/>
      <c r="G17" s="65"/>
      <c r="H17" s="103"/>
      <c r="I17" s="103"/>
      <c r="J17" s="64"/>
      <c r="K17" s="64"/>
      <c r="L17" s="71"/>
      <c r="M17" s="71"/>
      <c r="N17" s="71"/>
      <c r="O17" s="71"/>
      <c r="P17" s="64"/>
      <c r="Q17" s="64"/>
      <c r="R17" s="65"/>
      <c r="S17" s="71"/>
      <c r="T17" s="71"/>
      <c r="U17" s="104"/>
      <c r="V17" s="64"/>
      <c r="W17" s="64"/>
      <c r="X17" s="64"/>
      <c r="Y17" s="71"/>
      <c r="Z17" s="65"/>
      <c r="AA17" s="65"/>
      <c r="AB17" s="65"/>
      <c r="AC17" s="65"/>
      <c r="AD17" s="65"/>
      <c r="AE17" s="64"/>
      <c r="AF17" s="65"/>
      <c r="AG17" s="71"/>
      <c r="AH17" s="65"/>
      <c r="AI17" s="65"/>
      <c r="AJ17" s="65"/>
      <c r="AK17" s="64"/>
      <c r="AL17" s="64"/>
      <c r="AM17" s="105"/>
      <c r="AN17" s="65"/>
      <c r="AO17" s="65"/>
      <c r="AP17" s="65"/>
      <c r="AQ17" s="65"/>
      <c r="AR17" s="65"/>
      <c r="AS17" s="95"/>
    </row>
    <row r="18" spans="1:45" s="109" customFormat="1" ht="12">
      <c r="A18" s="65"/>
      <c r="B18" s="65"/>
      <c r="C18" s="64"/>
      <c r="D18" s="102"/>
      <c r="E18" s="65"/>
      <c r="F18" s="66"/>
      <c r="G18" s="67"/>
      <c r="H18" s="65"/>
      <c r="I18" s="65"/>
      <c r="J18" s="65"/>
      <c r="K18" s="65"/>
      <c r="L18" s="65"/>
      <c r="M18" s="65"/>
      <c r="N18" s="65"/>
      <c r="O18" s="65"/>
      <c r="P18" s="66"/>
      <c r="Q18" s="66"/>
      <c r="R18" s="65"/>
      <c r="S18" s="65"/>
      <c r="T18" s="65"/>
      <c r="U18" s="64"/>
      <c r="V18" s="65"/>
      <c r="W18" s="64"/>
      <c r="X18" s="65"/>
      <c r="Y18" s="65"/>
      <c r="Z18" s="107"/>
      <c r="AA18" s="65"/>
      <c r="AB18" s="65"/>
      <c r="AC18" s="65"/>
      <c r="AD18" s="65"/>
      <c r="AE18" s="64"/>
      <c r="AF18" s="65"/>
      <c r="AG18" s="65"/>
      <c r="AH18" s="101"/>
      <c r="AI18" s="108"/>
      <c r="AJ18" s="65"/>
      <c r="AK18" s="64"/>
      <c r="AL18" s="65"/>
      <c r="AM18" s="105"/>
      <c r="AN18" s="65"/>
      <c r="AO18" s="65"/>
      <c r="AP18" s="65"/>
      <c r="AQ18" s="65"/>
      <c r="AR18" s="65"/>
      <c r="AS18" s="95"/>
    </row>
    <row r="19" spans="1:45" s="114" customFormat="1" ht="12">
      <c r="A19" s="110"/>
      <c r="B19" s="65"/>
      <c r="C19" s="64"/>
      <c r="D19" s="102"/>
      <c r="E19" s="65"/>
      <c r="F19" s="64"/>
      <c r="G19" s="67"/>
      <c r="H19" s="110"/>
      <c r="I19" s="110"/>
      <c r="J19" s="111"/>
      <c r="K19" s="111"/>
      <c r="L19" s="110"/>
      <c r="M19" s="110"/>
      <c r="N19" s="110"/>
      <c r="O19" s="110"/>
      <c r="P19" s="64"/>
      <c r="Q19" s="111"/>
      <c r="R19" s="65"/>
      <c r="S19" s="110"/>
      <c r="T19" s="110"/>
      <c r="U19" s="110"/>
      <c r="V19" s="110"/>
      <c r="W19" s="110"/>
      <c r="X19" s="110"/>
      <c r="Y19" s="110"/>
      <c r="Z19" s="65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2"/>
      <c r="AN19" s="110"/>
      <c r="AO19" s="110"/>
      <c r="AP19" s="110"/>
      <c r="AQ19" s="110"/>
      <c r="AR19" s="110"/>
      <c r="AS19" s="113"/>
    </row>
    <row r="20" spans="1:45" s="116" customFormat="1" ht="13.5">
      <c r="A20" s="71"/>
      <c r="B20" s="115"/>
      <c r="C20" s="64"/>
      <c r="D20" s="102"/>
      <c r="E20" s="65"/>
      <c r="F20" s="66"/>
      <c r="G20" s="67"/>
      <c r="H20" s="71"/>
      <c r="I20" s="71"/>
      <c r="J20" s="66"/>
      <c r="K20" s="66"/>
      <c r="L20" s="71"/>
      <c r="M20" s="71"/>
      <c r="N20" s="71"/>
      <c r="O20" s="71"/>
      <c r="P20" s="66"/>
      <c r="Q20" s="66"/>
      <c r="R20" s="65"/>
      <c r="S20" s="71"/>
      <c r="T20" s="71"/>
      <c r="U20" s="64"/>
      <c r="V20" s="65"/>
      <c r="W20" s="64"/>
      <c r="X20" s="65"/>
      <c r="Y20" s="71"/>
      <c r="Z20" s="65"/>
      <c r="AA20" s="65"/>
      <c r="AB20" s="65"/>
      <c r="AC20" s="65"/>
      <c r="AD20" s="65"/>
      <c r="AE20" s="64"/>
      <c r="AF20" s="65"/>
      <c r="AG20" s="65"/>
      <c r="AH20" s="64"/>
      <c r="AI20" s="65"/>
      <c r="AJ20" s="65"/>
      <c r="AK20" s="64"/>
      <c r="AL20" s="65"/>
      <c r="AM20" s="65"/>
      <c r="AN20" s="65"/>
      <c r="AO20" s="65"/>
      <c r="AP20" s="65"/>
      <c r="AQ20" s="65"/>
      <c r="AR20" s="65"/>
      <c r="AS20" s="95"/>
    </row>
    <row r="21" spans="1:45" s="116" customFormat="1" ht="13.5">
      <c r="A21" s="71"/>
      <c r="B21" s="115"/>
      <c r="C21" s="101"/>
      <c r="D21" s="102"/>
      <c r="E21" s="65"/>
      <c r="F21" s="66"/>
      <c r="G21" s="67"/>
      <c r="H21" s="71"/>
      <c r="I21" s="71"/>
      <c r="J21" s="66"/>
      <c r="K21" s="66"/>
      <c r="L21" s="71"/>
      <c r="M21" s="71"/>
      <c r="N21" s="71"/>
      <c r="O21" s="71"/>
      <c r="P21" s="66"/>
      <c r="Q21" s="66"/>
      <c r="R21" s="65"/>
      <c r="S21" s="71"/>
      <c r="T21" s="71"/>
      <c r="U21" s="64"/>
      <c r="V21" s="65"/>
      <c r="W21" s="64"/>
      <c r="X21" s="65"/>
      <c r="Y21" s="71"/>
      <c r="Z21" s="65"/>
      <c r="AA21" s="65"/>
      <c r="AB21" s="65"/>
      <c r="AC21" s="65"/>
      <c r="AD21" s="65"/>
      <c r="AE21" s="64"/>
      <c r="AF21" s="65"/>
      <c r="AG21" s="65"/>
      <c r="AH21" s="64"/>
      <c r="AI21" s="65"/>
      <c r="AJ21" s="65"/>
      <c r="AK21" s="64"/>
      <c r="AL21" s="65"/>
      <c r="AM21" s="65"/>
      <c r="AN21" s="65"/>
      <c r="AO21" s="65"/>
      <c r="AP21" s="65"/>
      <c r="AQ21" s="65"/>
      <c r="AR21" s="65"/>
      <c r="AS21" s="95"/>
    </row>
    <row r="22" spans="1:45" s="116" customFormat="1" ht="13.5">
      <c r="A22" s="71"/>
      <c r="B22" s="117"/>
      <c r="C22" s="64"/>
      <c r="D22" s="102"/>
      <c r="E22" s="118"/>
      <c r="F22" s="66"/>
      <c r="G22" s="66"/>
      <c r="H22" s="71"/>
      <c r="I22" s="71"/>
      <c r="J22" s="71"/>
      <c r="K22" s="71"/>
      <c r="L22" s="71"/>
      <c r="M22" s="71"/>
      <c r="N22" s="71"/>
      <c r="O22" s="71"/>
      <c r="P22" s="66"/>
      <c r="Q22" s="66"/>
      <c r="R22" s="66"/>
      <c r="S22" s="71"/>
      <c r="T22" s="71"/>
      <c r="U22" s="119"/>
      <c r="V22" s="99"/>
      <c r="W22" s="118"/>
      <c r="X22" s="120"/>
      <c r="Y22" s="119"/>
      <c r="Z22" s="119"/>
      <c r="AA22" s="67"/>
      <c r="AB22" s="121"/>
      <c r="AC22" s="65"/>
      <c r="AD22" s="65"/>
      <c r="AE22" s="107"/>
      <c r="AF22" s="122"/>
      <c r="AG22" s="122"/>
      <c r="AH22" s="123"/>
      <c r="AI22" s="124"/>
      <c r="AJ22" s="124"/>
      <c r="AK22" s="125"/>
      <c r="AL22" s="126"/>
      <c r="AM22" s="127"/>
      <c r="AN22" s="65"/>
      <c r="AO22" s="65"/>
      <c r="AP22" s="65"/>
      <c r="AQ22" s="65"/>
      <c r="AR22" s="65"/>
      <c r="AS22" s="95"/>
    </row>
    <row r="23" spans="1:45" s="116" customFormat="1" ht="13.5">
      <c r="A23" s="71"/>
      <c r="B23" s="117"/>
      <c r="C23" s="128"/>
      <c r="D23" s="102"/>
      <c r="E23" s="65"/>
      <c r="F23" s="66"/>
      <c r="G23" s="65"/>
      <c r="H23" s="71"/>
      <c r="I23" s="71"/>
      <c r="J23" s="64"/>
      <c r="K23" s="64"/>
      <c r="L23" s="71"/>
      <c r="M23" s="71"/>
      <c r="N23" s="71"/>
      <c r="O23" s="71"/>
      <c r="P23" s="66"/>
      <c r="Q23" s="66"/>
      <c r="R23" s="129"/>
      <c r="S23" s="71"/>
      <c r="T23" s="71"/>
      <c r="U23" s="130"/>
      <c r="V23" s="130"/>
      <c r="W23" s="71"/>
      <c r="X23" s="71"/>
      <c r="Y23" s="71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71"/>
      <c r="AL23" s="65"/>
      <c r="AM23" s="105"/>
      <c r="AN23" s="65"/>
      <c r="AO23" s="65"/>
      <c r="AP23" s="65"/>
      <c r="AQ23" s="65"/>
      <c r="AR23" s="65"/>
      <c r="AS23" s="95"/>
    </row>
    <row r="24" spans="1:45" s="116" customFormat="1" ht="13.5">
      <c r="A24" s="71"/>
      <c r="B24" s="117"/>
      <c r="C24" s="128"/>
      <c r="D24" s="102"/>
      <c r="E24" s="65"/>
      <c r="F24" s="66"/>
      <c r="G24" s="66"/>
      <c r="H24" s="71"/>
      <c r="I24" s="71"/>
      <c r="J24" s="66"/>
      <c r="K24" s="66"/>
      <c r="L24" s="71"/>
      <c r="M24" s="71"/>
      <c r="N24" s="71"/>
      <c r="O24" s="71"/>
      <c r="P24" s="66"/>
      <c r="Q24" s="66"/>
      <c r="R24" s="129"/>
      <c r="S24" s="71"/>
      <c r="T24" s="71"/>
      <c r="U24" s="131"/>
      <c r="V24" s="130"/>
      <c r="W24" s="131"/>
      <c r="X24" s="130"/>
      <c r="Y24" s="71"/>
      <c r="Z24" s="107"/>
      <c r="AA24" s="130"/>
      <c r="AB24" s="130"/>
      <c r="AC24" s="130"/>
      <c r="AD24" s="130"/>
      <c r="AE24" s="131"/>
      <c r="AF24" s="130"/>
      <c r="AG24" s="130"/>
      <c r="AH24" s="131"/>
      <c r="AI24" s="130"/>
      <c r="AJ24" s="130"/>
      <c r="AK24" s="131"/>
      <c r="AL24" s="130"/>
      <c r="AM24" s="130"/>
      <c r="AN24" s="65"/>
      <c r="AO24" s="65"/>
      <c r="AP24" s="65"/>
      <c r="AQ24" s="65"/>
      <c r="AR24" s="65"/>
      <c r="AS24" s="95"/>
    </row>
    <row r="25" spans="1:45" s="116" customFormat="1" ht="13.5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3"/>
      <c r="AN25" s="132"/>
      <c r="AO25" s="132"/>
      <c r="AP25" s="132"/>
      <c r="AQ25" s="132"/>
      <c r="AR25" s="132"/>
      <c r="AS25" s="134"/>
    </row>
    <row r="26" spans="1:45" s="116" customFormat="1" ht="13.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</row>
  </sheetData>
  <mergeCells count="28">
    <mergeCell ref="AH6:AJ6"/>
    <mergeCell ref="AK6:AM6"/>
    <mergeCell ref="P6:R6"/>
    <mergeCell ref="S6:T6"/>
    <mergeCell ref="U6:Y6"/>
    <mergeCell ref="AA6:AD6"/>
    <mergeCell ref="AE6:AG6"/>
    <mergeCell ref="F6:G6"/>
    <mergeCell ref="H6:I6"/>
    <mergeCell ref="J6:K6"/>
    <mergeCell ref="L6:M6"/>
    <mergeCell ref="N6:O6"/>
    <mergeCell ref="P4:Z4"/>
    <mergeCell ref="AA4:AM4"/>
    <mergeCell ref="AN4:AR6"/>
    <mergeCell ref="AS4:AS6"/>
    <mergeCell ref="F5:G5"/>
    <mergeCell ref="H5:I5"/>
    <mergeCell ref="J5:K5"/>
    <mergeCell ref="L5:M5"/>
    <mergeCell ref="N5:O5"/>
    <mergeCell ref="P5:R5"/>
    <mergeCell ref="S5:T5"/>
    <mergeCell ref="U5:Y5"/>
    <mergeCell ref="AA5:AD5"/>
    <mergeCell ref="AE5:AG5"/>
    <mergeCell ref="AH5:AJ5"/>
    <mergeCell ref="AK5:AM5"/>
  </mergeCells>
  <pageMargins left="0.7" right="0.7" top="0.75" bottom="0.75" header="0.511811023622047" footer="0.511811023622047"/>
  <pageSetup paperSize="9" scale="6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7"/>
  <sheetViews>
    <sheetView zoomScaleNormal="100" workbookViewId="0">
      <selection activeCell="B14" sqref="B14"/>
    </sheetView>
  </sheetViews>
  <sheetFormatPr defaultColWidth="8.7109375" defaultRowHeight="14.25"/>
  <cols>
    <col min="1" max="1" width="4.85546875" customWidth="1"/>
    <col min="2" max="2" width="15.7109375" customWidth="1"/>
    <col min="3" max="3" width="20.140625" customWidth="1"/>
    <col min="4" max="4" width="33.140625" customWidth="1"/>
    <col min="5" max="5" width="5.7109375" customWidth="1"/>
    <col min="6" max="6" width="12.7109375" customWidth="1"/>
    <col min="7" max="7" width="4.140625" customWidth="1"/>
    <col min="8" max="8" width="14.140625" customWidth="1"/>
    <col min="9" max="9" width="4.28515625" customWidth="1"/>
    <col min="10" max="10" width="13.7109375" customWidth="1"/>
    <col min="11" max="11" width="15.7109375" customWidth="1"/>
    <col min="12" max="12" width="11.7109375" customWidth="1"/>
    <col min="13" max="13" width="11" customWidth="1"/>
    <col min="14" max="14" width="11.7109375" customWidth="1"/>
    <col min="15" max="15" width="10.7109375" customWidth="1"/>
    <col min="16" max="16" width="14.28515625" customWidth="1"/>
    <col min="17" max="17" width="14.5703125" customWidth="1"/>
    <col min="18" max="18" width="9.140625" customWidth="1"/>
    <col min="19" max="19" width="12.28515625" customWidth="1"/>
    <col min="20" max="20" width="12.7109375" customWidth="1"/>
    <col min="21" max="21" width="15.5703125" customWidth="1"/>
    <col min="23" max="23" width="10.42578125" customWidth="1"/>
    <col min="27" max="27" width="12.85546875" customWidth="1"/>
    <col min="28" max="30" width="12.7109375" customWidth="1"/>
    <col min="31" max="31" width="14.85546875" customWidth="1"/>
    <col min="32" max="33" width="11.42578125" customWidth="1"/>
    <col min="34" max="34" width="18.7109375" customWidth="1"/>
    <col min="37" max="37" width="14" customWidth="1"/>
    <col min="38" max="39" width="11.85546875" customWidth="1"/>
    <col min="40" max="40" width="7.28515625" customWidth="1"/>
    <col min="41" max="42" width="6.7109375" customWidth="1"/>
    <col min="43" max="43" width="6.5703125" customWidth="1"/>
    <col min="44" max="44" width="6.7109375" customWidth="1"/>
    <col min="45" max="45" width="14.28515625" customWidth="1"/>
  </cols>
  <sheetData>
    <row r="1" spans="1:45" ht="30" customHeight="1">
      <c r="A1" s="11" t="s">
        <v>128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2"/>
      <c r="W1" s="12"/>
      <c r="X1" s="12"/>
      <c r="Y1" s="12"/>
      <c r="Z1" s="12"/>
      <c r="AA1" s="11"/>
      <c r="AB1" s="11"/>
      <c r="AC1" s="11"/>
      <c r="AD1" s="11"/>
      <c r="AE1" s="12"/>
      <c r="AF1" s="12"/>
      <c r="AG1" s="12"/>
      <c r="AH1" s="12"/>
      <c r="AI1" s="12"/>
      <c r="AJ1" s="12"/>
      <c r="AK1" s="12"/>
      <c r="AL1" s="12"/>
      <c r="AM1" s="12"/>
    </row>
    <row r="2" spans="1:45" ht="24" customHeight="1">
      <c r="A2" s="13" t="s">
        <v>129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  <c r="V2" s="12"/>
      <c r="W2" s="12"/>
      <c r="X2" s="12"/>
      <c r="Y2" s="12"/>
      <c r="Z2" s="12"/>
      <c r="AA2" s="11"/>
      <c r="AB2" s="11"/>
      <c r="AC2" s="11"/>
      <c r="AD2" s="11"/>
      <c r="AE2" s="12"/>
      <c r="AF2" s="12"/>
      <c r="AG2" s="12"/>
      <c r="AH2" s="12"/>
      <c r="AI2" s="12"/>
      <c r="AJ2" s="12"/>
      <c r="AK2" s="12"/>
      <c r="AL2" s="12"/>
      <c r="AM2" s="12"/>
    </row>
    <row r="3" spans="1:45" ht="8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5"/>
      <c r="W3" s="15"/>
      <c r="X3" s="15"/>
      <c r="Y3" s="15"/>
      <c r="Z3" s="15"/>
      <c r="AA3" s="14"/>
      <c r="AB3" s="14"/>
      <c r="AC3" s="14"/>
      <c r="AD3" s="14"/>
      <c r="AE3" s="15"/>
      <c r="AF3" s="15"/>
      <c r="AG3" s="15"/>
      <c r="AH3" s="15"/>
      <c r="AI3" s="15"/>
      <c r="AJ3" s="15"/>
      <c r="AK3" s="15"/>
      <c r="AL3" s="15"/>
      <c r="AM3" s="15"/>
    </row>
    <row r="4" spans="1:45" ht="21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0" t="s">
        <v>2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9" t="s">
        <v>3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8" t="s">
        <v>4</v>
      </c>
      <c r="AO4" s="8"/>
      <c r="AP4" s="8"/>
      <c r="AQ4" s="8"/>
      <c r="AR4" s="8"/>
      <c r="AS4" s="7" t="s">
        <v>5</v>
      </c>
    </row>
    <row r="5" spans="1:45" ht="45" customHeight="1">
      <c r="A5" s="16"/>
      <c r="B5" s="16"/>
      <c r="C5" s="16"/>
      <c r="D5" s="16"/>
      <c r="E5" s="17"/>
      <c r="F5" s="6" t="s">
        <v>6</v>
      </c>
      <c r="G5" s="6"/>
      <c r="H5" s="6" t="s">
        <v>7</v>
      </c>
      <c r="I5" s="6"/>
      <c r="J5" s="6" t="s">
        <v>8</v>
      </c>
      <c r="K5" s="6"/>
      <c r="L5" s="6" t="s">
        <v>9</v>
      </c>
      <c r="M5" s="6"/>
      <c r="N5" s="6" t="s">
        <v>10</v>
      </c>
      <c r="O5" s="6"/>
      <c r="P5" s="6" t="s">
        <v>11</v>
      </c>
      <c r="Q5" s="6"/>
      <c r="R5" s="6"/>
      <c r="S5" s="6" t="s">
        <v>12</v>
      </c>
      <c r="T5" s="6"/>
      <c r="U5" s="6" t="s">
        <v>13</v>
      </c>
      <c r="V5" s="6"/>
      <c r="W5" s="6"/>
      <c r="X5" s="6"/>
      <c r="Y5" s="6"/>
      <c r="Z5" s="18"/>
      <c r="AA5" s="6" t="s">
        <v>14</v>
      </c>
      <c r="AB5" s="6"/>
      <c r="AC5" s="6"/>
      <c r="AD5" s="6"/>
      <c r="AE5" s="6" t="s">
        <v>15</v>
      </c>
      <c r="AF5" s="6"/>
      <c r="AG5" s="6"/>
      <c r="AH5" s="6" t="s">
        <v>16</v>
      </c>
      <c r="AI5" s="6"/>
      <c r="AJ5" s="6"/>
      <c r="AK5" s="5" t="s">
        <v>17</v>
      </c>
      <c r="AL5" s="5"/>
      <c r="AM5" s="5"/>
      <c r="AN5" s="8"/>
      <c r="AO5" s="8"/>
      <c r="AP5" s="8"/>
      <c r="AQ5" s="8"/>
      <c r="AR5" s="8"/>
      <c r="AS5" s="7"/>
    </row>
    <row r="6" spans="1:45" ht="15" customHeight="1">
      <c r="A6" s="16"/>
      <c r="B6" s="16"/>
      <c r="C6" s="16"/>
      <c r="D6" s="16"/>
      <c r="E6" s="17"/>
      <c r="F6" s="4" t="s">
        <v>18</v>
      </c>
      <c r="G6" s="4"/>
      <c r="H6" s="3" t="s">
        <v>19</v>
      </c>
      <c r="I6" s="3"/>
      <c r="J6" s="2" t="s">
        <v>18</v>
      </c>
      <c r="K6" s="2"/>
      <c r="L6" s="2" t="s">
        <v>19</v>
      </c>
      <c r="M6" s="2"/>
      <c r="N6" s="2" t="s">
        <v>20</v>
      </c>
      <c r="O6" s="2"/>
      <c r="P6" s="2" t="s">
        <v>21</v>
      </c>
      <c r="Q6" s="2"/>
      <c r="R6" s="2"/>
      <c r="S6" s="2" t="s">
        <v>22</v>
      </c>
      <c r="T6" s="2"/>
      <c r="U6" s="2" t="s">
        <v>23</v>
      </c>
      <c r="V6" s="2"/>
      <c r="W6" s="2"/>
      <c r="X6" s="2"/>
      <c r="Y6" s="2"/>
      <c r="Z6" s="19"/>
      <c r="AA6" s="2" t="s">
        <v>24</v>
      </c>
      <c r="AB6" s="2"/>
      <c r="AC6" s="2"/>
      <c r="AD6" s="2"/>
      <c r="AE6" s="2" t="s">
        <v>25</v>
      </c>
      <c r="AF6" s="2"/>
      <c r="AG6" s="2"/>
      <c r="AH6" s="2" t="s">
        <v>26</v>
      </c>
      <c r="AI6" s="2"/>
      <c r="AJ6" s="2"/>
      <c r="AK6" s="1" t="s">
        <v>27</v>
      </c>
      <c r="AL6" s="1"/>
      <c r="AM6" s="1"/>
      <c r="AN6" s="8"/>
      <c r="AO6" s="8"/>
      <c r="AP6" s="8"/>
      <c r="AQ6" s="8"/>
      <c r="AR6" s="8"/>
      <c r="AS6" s="7"/>
    </row>
    <row r="7" spans="1:45" ht="178.5" customHeight="1">
      <c r="A7" s="20" t="s">
        <v>28</v>
      </c>
      <c r="B7" s="21" t="s">
        <v>29</v>
      </c>
      <c r="C7" s="22" t="s">
        <v>30</v>
      </c>
      <c r="D7" s="23" t="s">
        <v>31</v>
      </c>
      <c r="E7" s="24" t="s">
        <v>32</v>
      </c>
      <c r="F7" s="25" t="s">
        <v>33</v>
      </c>
      <c r="G7" s="26" t="s">
        <v>34</v>
      </c>
      <c r="H7" s="25" t="s">
        <v>35</v>
      </c>
      <c r="I7" s="26" t="s">
        <v>34</v>
      </c>
      <c r="J7" s="25" t="s">
        <v>35</v>
      </c>
      <c r="K7" s="25" t="s">
        <v>36</v>
      </c>
      <c r="L7" s="25" t="s">
        <v>35</v>
      </c>
      <c r="M7" s="25" t="s">
        <v>37</v>
      </c>
      <c r="N7" s="25" t="s">
        <v>35</v>
      </c>
      <c r="O7" s="25" t="s">
        <v>38</v>
      </c>
      <c r="P7" s="25" t="s">
        <v>39</v>
      </c>
      <c r="Q7" s="25" t="s">
        <v>40</v>
      </c>
      <c r="R7" s="27" t="s">
        <v>41</v>
      </c>
      <c r="S7" s="25" t="s">
        <v>42</v>
      </c>
      <c r="T7" s="27" t="s">
        <v>43</v>
      </c>
      <c r="U7" s="25" t="s">
        <v>44</v>
      </c>
      <c r="V7" s="26" t="s">
        <v>45</v>
      </c>
      <c r="W7" s="25" t="s">
        <v>46</v>
      </c>
      <c r="X7" s="26" t="s">
        <v>45</v>
      </c>
      <c r="Y7" s="27" t="s">
        <v>47</v>
      </c>
      <c r="Z7" s="28" t="s">
        <v>48</v>
      </c>
      <c r="AA7" s="29" t="s">
        <v>49</v>
      </c>
      <c r="AB7" s="30" t="s">
        <v>50</v>
      </c>
      <c r="AC7" s="30" t="s">
        <v>51</v>
      </c>
      <c r="AD7" s="30" t="s">
        <v>52</v>
      </c>
      <c r="AE7" s="25" t="s">
        <v>44</v>
      </c>
      <c r="AF7" s="26" t="s">
        <v>45</v>
      </c>
      <c r="AG7" s="26" t="s">
        <v>53</v>
      </c>
      <c r="AH7" s="26" t="s">
        <v>54</v>
      </c>
      <c r="AI7" s="31" t="s">
        <v>45</v>
      </c>
      <c r="AJ7" s="31" t="s">
        <v>55</v>
      </c>
      <c r="AK7" s="25" t="s">
        <v>46</v>
      </c>
      <c r="AL7" s="26" t="s">
        <v>45</v>
      </c>
      <c r="AM7" s="31" t="s">
        <v>55</v>
      </c>
      <c r="AN7" s="32" t="s">
        <v>56</v>
      </c>
      <c r="AO7" s="33" t="s">
        <v>57</v>
      </c>
      <c r="AP7" s="32" t="s">
        <v>58</v>
      </c>
      <c r="AQ7" s="33" t="s">
        <v>59</v>
      </c>
      <c r="AR7" s="32" t="s">
        <v>60</v>
      </c>
      <c r="AS7" s="34" t="s">
        <v>61</v>
      </c>
    </row>
    <row r="8" spans="1:45" ht="108.75" customHeight="1">
      <c r="A8" s="35">
        <v>1</v>
      </c>
      <c r="B8" s="135" t="s">
        <v>130</v>
      </c>
      <c r="C8" s="85" t="s">
        <v>131</v>
      </c>
      <c r="D8" s="96" t="s">
        <v>132</v>
      </c>
      <c r="E8" s="44">
        <v>1</v>
      </c>
      <c r="F8" s="136" t="s">
        <v>133</v>
      </c>
      <c r="G8" s="137">
        <v>4</v>
      </c>
      <c r="H8" s="92"/>
      <c r="I8" s="90"/>
      <c r="J8" s="137" t="s">
        <v>134</v>
      </c>
      <c r="K8" s="137" t="s">
        <v>135</v>
      </c>
      <c r="L8" s="57"/>
      <c r="M8" s="57"/>
      <c r="N8" s="57"/>
      <c r="O8" s="89"/>
      <c r="P8" s="136" t="s">
        <v>136</v>
      </c>
      <c r="Q8" s="136" t="s">
        <v>135</v>
      </c>
      <c r="R8" s="89" t="s">
        <v>72</v>
      </c>
      <c r="S8" s="57"/>
      <c r="T8" s="57"/>
      <c r="U8" s="90" t="s">
        <v>137</v>
      </c>
      <c r="V8" s="90">
        <v>15.84</v>
      </c>
      <c r="W8" s="138" t="s">
        <v>138</v>
      </c>
      <c r="X8" s="90">
        <v>0.83</v>
      </c>
      <c r="Y8" s="90" t="s">
        <v>72</v>
      </c>
      <c r="Z8" s="90" t="s">
        <v>72</v>
      </c>
      <c r="AA8" s="90">
        <v>54</v>
      </c>
      <c r="AB8" s="90">
        <f>54+39</f>
        <v>93</v>
      </c>
      <c r="AC8" s="90">
        <v>25</v>
      </c>
      <c r="AD8" s="90">
        <f>25+15</f>
        <v>40</v>
      </c>
      <c r="AE8" s="137" t="s">
        <v>137</v>
      </c>
      <c r="AF8" s="90">
        <v>16.670000000000002</v>
      </c>
      <c r="AG8" s="89">
        <v>16.670000000000002</v>
      </c>
      <c r="AH8" s="40" t="s">
        <v>139</v>
      </c>
      <c r="AI8" s="139">
        <v>9.9600000000000009</v>
      </c>
      <c r="AJ8" s="140">
        <v>9.9600000000000009</v>
      </c>
      <c r="AK8" s="141" t="s">
        <v>140</v>
      </c>
      <c r="AL8" s="90">
        <v>0.83</v>
      </c>
      <c r="AM8" s="89">
        <v>0.83</v>
      </c>
      <c r="AN8" s="142">
        <v>10</v>
      </c>
      <c r="AO8" s="48">
        <f>MIN(AG8*2,10)</f>
        <v>10</v>
      </c>
      <c r="AP8" s="49">
        <f>MIN(AJ8*2,10)</f>
        <v>10</v>
      </c>
      <c r="AQ8" s="48">
        <f>MIN(AM8*2,10)</f>
        <v>1.66</v>
      </c>
      <c r="AR8" s="49">
        <f>AN8*0.35+AO8*0.2+AP8*0.25+AQ8*0.2</f>
        <v>8.3320000000000007</v>
      </c>
      <c r="AS8" s="50">
        <f>AR8*1.05</f>
        <v>8.7485999999999997</v>
      </c>
    </row>
    <row r="9" spans="1:45" ht="108.75" customHeight="1">
      <c r="A9" s="35">
        <v>2</v>
      </c>
      <c r="B9" s="143" t="s">
        <v>141</v>
      </c>
      <c r="C9" s="85" t="s">
        <v>131</v>
      </c>
      <c r="D9" s="96" t="s">
        <v>132</v>
      </c>
      <c r="E9" s="65">
        <v>1</v>
      </c>
      <c r="F9" s="64" t="s">
        <v>142</v>
      </c>
      <c r="G9" s="65">
        <v>4</v>
      </c>
      <c r="H9" s="144"/>
      <c r="I9" s="145"/>
      <c r="J9" s="86" t="s">
        <v>143</v>
      </c>
      <c r="K9" s="118" t="s">
        <v>144</v>
      </c>
      <c r="L9" s="69"/>
      <c r="M9" s="69"/>
      <c r="N9" s="69"/>
      <c r="O9" s="69"/>
      <c r="P9" s="86" t="s">
        <v>145</v>
      </c>
      <c r="Q9" s="85" t="s">
        <v>146</v>
      </c>
      <c r="R9" s="65" t="s">
        <v>72</v>
      </c>
      <c r="S9" s="69"/>
      <c r="T9" s="70"/>
      <c r="U9" s="146" t="s">
        <v>147</v>
      </c>
      <c r="V9" s="100">
        <v>15</v>
      </c>
      <c r="W9" s="69"/>
      <c r="X9" s="147"/>
      <c r="Y9" s="65" t="s">
        <v>72</v>
      </c>
      <c r="Z9" s="65" t="s">
        <v>72</v>
      </c>
      <c r="AA9" s="100">
        <v>20</v>
      </c>
      <c r="AB9" s="148">
        <f>20+6+21+6</f>
        <v>53</v>
      </c>
      <c r="AC9" s="148">
        <v>20</v>
      </c>
      <c r="AD9" s="148">
        <v>53</v>
      </c>
      <c r="AE9" s="146" t="s">
        <v>147</v>
      </c>
      <c r="AF9" s="100">
        <v>15</v>
      </c>
      <c r="AG9" s="100">
        <v>15</v>
      </c>
      <c r="AH9" s="64" t="s">
        <v>148</v>
      </c>
      <c r="AI9" s="100">
        <v>6.81</v>
      </c>
      <c r="AJ9" s="100">
        <v>6.81</v>
      </c>
      <c r="AK9" s="69"/>
      <c r="AL9" s="147"/>
      <c r="AM9" s="105">
        <v>0</v>
      </c>
      <c r="AN9" s="47">
        <v>10</v>
      </c>
      <c r="AO9" s="48">
        <f>MIN(AG9*2,10)</f>
        <v>10</v>
      </c>
      <c r="AP9" s="49">
        <f>MIN(AJ9*2,10)</f>
        <v>10</v>
      </c>
      <c r="AQ9" s="48">
        <f>MIN(AM9*2,10)</f>
        <v>0</v>
      </c>
      <c r="AR9" s="49">
        <f>AN9*0.35+AO9*0.2+AP9*0.25+AQ9*0.2</f>
        <v>8</v>
      </c>
      <c r="AS9" s="50">
        <f>AR9*1.05</f>
        <v>8.4</v>
      </c>
    </row>
    <row r="10" spans="1:45" ht="108.75" customHeight="1">
      <c r="A10" s="35">
        <v>3</v>
      </c>
      <c r="B10" s="37" t="s">
        <v>149</v>
      </c>
      <c r="C10" s="37" t="s">
        <v>131</v>
      </c>
      <c r="D10" s="38" t="s">
        <v>132</v>
      </c>
      <c r="E10" s="149" t="s">
        <v>150</v>
      </c>
      <c r="F10" s="150" t="s">
        <v>151</v>
      </c>
      <c r="G10" s="151">
        <v>5</v>
      </c>
      <c r="H10" s="152"/>
      <c r="I10" s="152"/>
      <c r="J10" s="150"/>
      <c r="K10" s="150"/>
      <c r="L10" s="153"/>
      <c r="M10" s="154"/>
      <c r="N10" s="154"/>
      <c r="O10" s="154"/>
      <c r="P10" s="155" t="s">
        <v>152</v>
      </c>
      <c r="Q10" s="155" t="s">
        <v>153</v>
      </c>
      <c r="R10" s="156" t="s">
        <v>72</v>
      </c>
      <c r="S10" s="157"/>
      <c r="T10" s="158"/>
      <c r="U10" s="159" t="s">
        <v>154</v>
      </c>
      <c r="V10" s="160">
        <f>2+2.77</f>
        <v>4.7699999999999996</v>
      </c>
      <c r="W10" s="161"/>
      <c r="X10" s="162"/>
      <c r="Y10" s="36" t="s">
        <v>89</v>
      </c>
      <c r="Z10" s="36" t="s">
        <v>72</v>
      </c>
      <c r="AA10" s="163">
        <v>12</v>
      </c>
      <c r="AB10" s="163">
        <f>AA10+3</f>
        <v>15</v>
      </c>
      <c r="AC10" s="163">
        <v>12</v>
      </c>
      <c r="AD10" s="163">
        <f>AC10+3</f>
        <v>15</v>
      </c>
      <c r="AE10" s="160" t="s">
        <v>154</v>
      </c>
      <c r="AF10" s="160">
        <f>2+2.77</f>
        <v>4.7699999999999996</v>
      </c>
      <c r="AG10" s="162">
        <f>AF10</f>
        <v>4.7699999999999996</v>
      </c>
      <c r="AH10" s="164" t="s">
        <v>155</v>
      </c>
      <c r="AI10" s="165">
        <f>145.271/12</f>
        <v>12.105916666666699</v>
      </c>
      <c r="AJ10" s="166">
        <f>AI10</f>
        <v>12.105916666666699</v>
      </c>
      <c r="AK10" s="161"/>
      <c r="AL10" s="162"/>
      <c r="AM10" s="162"/>
      <c r="AN10" s="47">
        <v>9</v>
      </c>
      <c r="AO10" s="61">
        <f>MIN(AG10*2,10)</f>
        <v>9.5399999999999991</v>
      </c>
      <c r="AP10" s="47">
        <f>MIN(AJ10*2,10)</f>
        <v>10</v>
      </c>
      <c r="AQ10" s="61">
        <f>MIN(AM10*2,10)</f>
        <v>0</v>
      </c>
      <c r="AR10" s="63">
        <f>AN10*0.35+AO10*0.2+AP10*0.25+AQ10*0.2</f>
        <v>7.5579999999999998</v>
      </c>
      <c r="AS10" s="50">
        <f>AR10*1.05</f>
        <v>7.9359000000000002</v>
      </c>
    </row>
    <row r="11" spans="1:45" ht="108.75" customHeight="1">
      <c r="A11" s="35">
        <v>4</v>
      </c>
      <c r="B11" s="167" t="s">
        <v>156</v>
      </c>
      <c r="C11" s="85" t="s">
        <v>131</v>
      </c>
      <c r="D11" s="96" t="s">
        <v>132</v>
      </c>
      <c r="E11" s="168" t="s">
        <v>150</v>
      </c>
      <c r="F11" s="169" t="s">
        <v>157</v>
      </c>
      <c r="G11" s="169" t="s">
        <v>158</v>
      </c>
      <c r="H11" s="169"/>
      <c r="I11" s="169"/>
      <c r="J11" s="169" t="s">
        <v>159</v>
      </c>
      <c r="K11" s="169" t="s">
        <v>160</v>
      </c>
      <c r="L11" s="69"/>
      <c r="M11" s="69"/>
      <c r="N11" s="69"/>
      <c r="O11" s="69"/>
      <c r="P11" s="169" t="s">
        <v>161</v>
      </c>
      <c r="Q11" s="169" t="s">
        <v>162</v>
      </c>
      <c r="R11" s="65" t="s">
        <v>72</v>
      </c>
      <c r="S11" s="69"/>
      <c r="T11" s="70"/>
      <c r="U11" s="170" t="s">
        <v>163</v>
      </c>
      <c r="V11" s="171">
        <v>8.36</v>
      </c>
      <c r="W11" s="69"/>
      <c r="X11" s="147"/>
      <c r="Y11" s="65" t="s">
        <v>72</v>
      </c>
      <c r="Z11" s="65" t="s">
        <v>72</v>
      </c>
      <c r="AA11" s="172">
        <v>11</v>
      </c>
      <c r="AB11" s="173">
        <f>8+10+11+1</f>
        <v>30</v>
      </c>
      <c r="AC11" s="148">
        <v>1</v>
      </c>
      <c r="AD11" s="148">
        <v>3</v>
      </c>
      <c r="AE11" s="170" t="s">
        <v>163</v>
      </c>
      <c r="AF11" s="171">
        <v>8.36</v>
      </c>
      <c r="AG11" s="174">
        <v>1</v>
      </c>
      <c r="AH11" s="175" t="s">
        <v>164</v>
      </c>
      <c r="AI11" s="176">
        <v>5.98</v>
      </c>
      <c r="AJ11" s="177">
        <v>3.875</v>
      </c>
      <c r="AK11" s="69"/>
      <c r="AL11" s="147"/>
      <c r="AM11" s="105">
        <v>0</v>
      </c>
      <c r="AN11" s="47">
        <v>9</v>
      </c>
      <c r="AO11" s="48">
        <v>10</v>
      </c>
      <c r="AP11" s="49">
        <f>MIN(AJ11*2,10)</f>
        <v>7.75</v>
      </c>
      <c r="AQ11" s="48">
        <f>MIN(AM11*2,10)</f>
        <v>0</v>
      </c>
      <c r="AR11" s="49">
        <f>AN11*0.35+AO11*0.2+AP11*0.25+AQ11*0.2</f>
        <v>7.0875000000000004</v>
      </c>
      <c r="AS11" s="50">
        <f>AR11*1.05</f>
        <v>7.4418749999999996</v>
      </c>
    </row>
    <row r="12" spans="1:45" ht="119.25" customHeight="1">
      <c r="A12" s="35">
        <v>5</v>
      </c>
      <c r="B12" s="37" t="s">
        <v>93</v>
      </c>
      <c r="C12" s="37" t="s">
        <v>131</v>
      </c>
      <c r="D12" s="96" t="s">
        <v>132</v>
      </c>
      <c r="E12" s="51">
        <v>1</v>
      </c>
      <c r="F12" s="52" t="s">
        <v>94</v>
      </c>
      <c r="G12" s="72">
        <v>5</v>
      </c>
      <c r="H12" s="51"/>
      <c r="I12" s="51"/>
      <c r="J12" s="52" t="s">
        <v>95</v>
      </c>
      <c r="K12" s="52" t="s">
        <v>96</v>
      </c>
      <c r="L12" s="54"/>
      <c r="M12" s="55"/>
      <c r="N12" s="55"/>
      <c r="O12" s="55"/>
      <c r="P12" s="56" t="s">
        <v>97</v>
      </c>
      <c r="Q12" s="56" t="s">
        <v>98</v>
      </c>
      <c r="R12" s="55" t="s">
        <v>72</v>
      </c>
      <c r="S12" s="55"/>
      <c r="T12" s="55"/>
      <c r="U12" s="57" t="str">
        <f>AE12</f>
        <v>University of Southampton, ISVR
ISCO scrl
ΕΜΠ</v>
      </c>
      <c r="V12" s="58">
        <f>AF12</f>
        <v>6.8464854976766896</v>
      </c>
      <c r="W12" s="57" t="str">
        <f>AK12</f>
        <v>ΥΠΕΠΘ Παιδαγωγ.Ιστ.
‘Αθηνά’ Οργάνωση ΠΜΣ</v>
      </c>
      <c r="X12" s="59">
        <f>AL12</f>
        <v>1.79555</v>
      </c>
      <c r="Y12" s="55" t="s">
        <v>72</v>
      </c>
      <c r="Z12" s="55" t="s">
        <v>72</v>
      </c>
      <c r="AA12" s="55">
        <v>4</v>
      </c>
      <c r="AB12" s="55">
        <f>AA12+14+3</f>
        <v>21</v>
      </c>
      <c r="AC12" s="55">
        <v>4</v>
      </c>
      <c r="AD12" s="55">
        <f>AC12+14+3</f>
        <v>21</v>
      </c>
      <c r="AE12" s="57" t="s">
        <v>99</v>
      </c>
      <c r="AF12" s="73">
        <f>(12+12+(3000000+1500000+1000000+500000+2675000+1605000+1070000+1070000+2687250+1612350+537450+2180.34+2423.86)/(340.75*1000))/12+7.5/12</f>
        <v>6.8464854976766896</v>
      </c>
      <c r="AG12" s="73">
        <f>AF12</f>
        <v>6.8464854976766896</v>
      </c>
      <c r="AH12" s="57" t="s">
        <v>100</v>
      </c>
      <c r="AI12" s="55">
        <f>93.125/12</f>
        <v>7.7604166666666696</v>
      </c>
      <c r="AJ12" s="55">
        <f>AI12</f>
        <v>7.7604166666666696</v>
      </c>
      <c r="AK12" s="57" t="s">
        <v>101</v>
      </c>
      <c r="AL12" s="58">
        <f>(1666.6+8500+180+900+10300)/(12*1000)</f>
        <v>1.79555</v>
      </c>
      <c r="AM12" s="73">
        <f>(10300)/(12*1000)</f>
        <v>0.85833333333333295</v>
      </c>
      <c r="AN12" s="47">
        <v>5</v>
      </c>
      <c r="AO12" s="61">
        <f>MIN(AG12*2,10)</f>
        <v>10</v>
      </c>
      <c r="AP12" s="47">
        <f>MIN(AJ12*2,10)</f>
        <v>10</v>
      </c>
      <c r="AQ12" s="61">
        <f>MIN(AM12*2,10)</f>
        <v>1.7166666666666699</v>
      </c>
      <c r="AR12" s="47">
        <f>AN12*0.35+AO12*0.2+AP12*0.25+AQ12*0.2</f>
        <v>6.5933333333333302</v>
      </c>
      <c r="AS12" s="50">
        <f>AR12*1.05</f>
        <v>6.923</v>
      </c>
    </row>
    <row r="13" spans="1:45" ht="108.75" customHeight="1">
      <c r="A13" s="35">
        <v>6</v>
      </c>
      <c r="B13" s="74" t="s">
        <v>102</v>
      </c>
      <c r="C13" s="85" t="s">
        <v>131</v>
      </c>
      <c r="D13" s="96" t="s">
        <v>132</v>
      </c>
      <c r="E13" s="45">
        <v>1</v>
      </c>
      <c r="F13" s="75" t="s">
        <v>103</v>
      </c>
      <c r="G13" s="45">
        <v>4</v>
      </c>
      <c r="H13" s="45" t="s">
        <v>104</v>
      </c>
      <c r="I13" s="45" t="s">
        <v>104</v>
      </c>
      <c r="J13" s="75" t="s">
        <v>105</v>
      </c>
      <c r="K13" s="75" t="s">
        <v>106</v>
      </c>
      <c r="L13" s="69"/>
      <c r="M13" s="69"/>
      <c r="N13" s="69"/>
      <c r="O13" s="69"/>
      <c r="P13" s="75" t="s">
        <v>107</v>
      </c>
      <c r="Q13" s="75" t="s">
        <v>108</v>
      </c>
      <c r="R13" s="65" t="s">
        <v>72</v>
      </c>
      <c r="S13" s="69"/>
      <c r="T13" s="70"/>
      <c r="U13" s="98"/>
      <c r="V13" s="99"/>
      <c r="W13" s="75" t="s">
        <v>109</v>
      </c>
      <c r="X13" s="45">
        <v>0</v>
      </c>
      <c r="Y13" s="45" t="s">
        <v>110</v>
      </c>
      <c r="Z13" s="45" t="s">
        <v>72</v>
      </c>
      <c r="AA13" s="45">
        <v>3</v>
      </c>
      <c r="AB13" s="45">
        <v>12</v>
      </c>
      <c r="AC13" s="45">
        <v>3</v>
      </c>
      <c r="AD13" s="45">
        <v>8</v>
      </c>
      <c r="AE13" s="45" t="s">
        <v>104</v>
      </c>
      <c r="AF13" s="45" t="s">
        <v>104</v>
      </c>
      <c r="AG13" s="45" t="s">
        <v>104</v>
      </c>
      <c r="AH13" s="75" t="s">
        <v>111</v>
      </c>
      <c r="AI13" s="45">
        <v>12</v>
      </c>
      <c r="AJ13" s="45">
        <v>12</v>
      </c>
      <c r="AK13" s="75" t="s">
        <v>109</v>
      </c>
      <c r="AL13" s="45">
        <v>0.8</v>
      </c>
      <c r="AM13" s="76">
        <v>0</v>
      </c>
      <c r="AN13" s="47">
        <v>4</v>
      </c>
      <c r="AO13" s="48">
        <v>8</v>
      </c>
      <c r="AP13" s="49">
        <f>MIN(AJ13*2,10)</f>
        <v>10</v>
      </c>
      <c r="AQ13" s="48">
        <f>MIN(AM13*2,10)</f>
        <v>0</v>
      </c>
      <c r="AR13" s="49">
        <f>AN13*0.35+AO13*0.2+AP13*0.25+AQ13*0.2</f>
        <v>5.5</v>
      </c>
      <c r="AS13" s="50">
        <f>AR13*1.05</f>
        <v>5.7750000000000004</v>
      </c>
    </row>
    <row r="14" spans="1:45" ht="178.5" customHeight="1">
      <c r="A14" s="35">
        <v>7</v>
      </c>
      <c r="B14" s="143" t="s">
        <v>165</v>
      </c>
      <c r="C14" s="85" t="s">
        <v>131</v>
      </c>
      <c r="D14" s="96" t="s">
        <v>132</v>
      </c>
      <c r="E14" s="65">
        <v>1</v>
      </c>
      <c r="F14" s="66" t="s">
        <v>166</v>
      </c>
      <c r="G14" s="65">
        <v>4</v>
      </c>
      <c r="H14" s="144"/>
      <c r="I14" s="145"/>
      <c r="J14" s="85" t="s">
        <v>167</v>
      </c>
      <c r="K14" s="85" t="s">
        <v>168</v>
      </c>
      <c r="L14" s="69"/>
      <c r="M14" s="69"/>
      <c r="N14" s="69"/>
      <c r="O14" s="69"/>
      <c r="P14" s="85" t="s">
        <v>169</v>
      </c>
      <c r="Q14" s="85" t="s">
        <v>170</v>
      </c>
      <c r="R14" s="65" t="s">
        <v>89</v>
      </c>
      <c r="S14" s="69"/>
      <c r="T14" s="70"/>
      <c r="W14" s="178" t="s">
        <v>171</v>
      </c>
      <c r="X14" s="178">
        <v>9.09</v>
      </c>
      <c r="Y14" s="65" t="s">
        <v>172</v>
      </c>
      <c r="Z14" s="65" t="s">
        <v>172</v>
      </c>
      <c r="AA14" s="65">
        <v>13</v>
      </c>
      <c r="AB14" s="148">
        <f>13+20</f>
        <v>33</v>
      </c>
      <c r="AC14" s="148">
        <v>0</v>
      </c>
      <c r="AD14" s="148">
        <v>0</v>
      </c>
      <c r="AE14" s="179" t="s">
        <v>173</v>
      </c>
      <c r="AF14" s="180">
        <v>2.06</v>
      </c>
      <c r="AG14" s="177">
        <v>1.25</v>
      </c>
      <c r="AH14" s="175" t="s">
        <v>174</v>
      </c>
      <c r="AI14" s="177">
        <v>2.625</v>
      </c>
      <c r="AJ14" s="100">
        <v>2</v>
      </c>
      <c r="AK14" s="178" t="s">
        <v>171</v>
      </c>
      <c r="AL14" s="178">
        <v>9.09</v>
      </c>
      <c r="AM14" s="105">
        <v>0</v>
      </c>
      <c r="AN14" s="181">
        <v>10</v>
      </c>
      <c r="AO14" s="182">
        <v>4</v>
      </c>
      <c r="AP14" s="183">
        <v>4</v>
      </c>
      <c r="AQ14" s="182">
        <v>0</v>
      </c>
      <c r="AR14" s="49">
        <f>AN14*0.35+AO14*0.2+AP14*0.25+AQ14*0.2</f>
        <v>5.3</v>
      </c>
      <c r="AS14" s="50">
        <f>AR14*1.05</f>
        <v>5.5650000000000004</v>
      </c>
    </row>
    <row r="15" spans="1:45" ht="144" customHeight="1">
      <c r="A15" s="35">
        <v>8</v>
      </c>
      <c r="B15" s="75" t="s">
        <v>175</v>
      </c>
      <c r="C15" s="85" t="s">
        <v>131</v>
      </c>
      <c r="D15" s="96" t="s">
        <v>132</v>
      </c>
      <c r="E15" s="75">
        <v>1</v>
      </c>
      <c r="F15" s="75" t="s">
        <v>176</v>
      </c>
      <c r="G15" s="75">
        <v>4</v>
      </c>
      <c r="H15" s="75" t="s">
        <v>104</v>
      </c>
      <c r="I15" s="75" t="s">
        <v>104</v>
      </c>
      <c r="J15" s="75" t="s">
        <v>177</v>
      </c>
      <c r="K15" s="75" t="s">
        <v>178</v>
      </c>
      <c r="L15" s="75" t="s">
        <v>104</v>
      </c>
      <c r="M15" s="75" t="s">
        <v>104</v>
      </c>
      <c r="N15" s="75" t="s">
        <v>104</v>
      </c>
      <c r="O15" s="75" t="s">
        <v>104</v>
      </c>
      <c r="P15" s="75" t="s">
        <v>179</v>
      </c>
      <c r="Q15" s="184" t="s">
        <v>180</v>
      </c>
      <c r="R15" s="75" t="s">
        <v>72</v>
      </c>
      <c r="S15" s="75" t="s">
        <v>104</v>
      </c>
      <c r="T15" s="75" t="s">
        <v>104</v>
      </c>
      <c r="U15" s="75" t="s">
        <v>181</v>
      </c>
      <c r="V15" s="75">
        <v>1.4</v>
      </c>
      <c r="W15" s="75" t="s">
        <v>182</v>
      </c>
      <c r="X15" s="75">
        <v>0.56000000000000005</v>
      </c>
      <c r="Y15" s="75" t="s">
        <v>110</v>
      </c>
      <c r="Z15" s="75" t="s">
        <v>72</v>
      </c>
      <c r="AA15" s="75">
        <v>10</v>
      </c>
      <c r="AB15" s="75">
        <v>13</v>
      </c>
      <c r="AC15" s="75">
        <v>10</v>
      </c>
      <c r="AD15" s="75">
        <v>10</v>
      </c>
      <c r="AE15" s="75" t="s">
        <v>181</v>
      </c>
      <c r="AF15" s="75">
        <v>4.8</v>
      </c>
      <c r="AG15" s="75">
        <v>1.4</v>
      </c>
      <c r="AH15" s="75" t="s">
        <v>126</v>
      </c>
      <c r="AI15" s="75">
        <v>1.5</v>
      </c>
      <c r="AJ15" s="75">
        <v>1.5</v>
      </c>
      <c r="AK15" s="75" t="s">
        <v>182</v>
      </c>
      <c r="AL15" s="75">
        <v>0.56000000000000005</v>
      </c>
      <c r="AM15" s="75">
        <v>0.56000000000000005</v>
      </c>
      <c r="AN15" s="142">
        <v>9</v>
      </c>
      <c r="AO15" s="48">
        <f>MIN(AG15*2,10)</f>
        <v>2.8</v>
      </c>
      <c r="AP15" s="49">
        <f>MIN(AJ15*2,10)</f>
        <v>3</v>
      </c>
      <c r="AQ15" s="48">
        <f>MIN(AM15*2,10)</f>
        <v>1.1200000000000001</v>
      </c>
      <c r="AR15" s="49">
        <f>AN15*0.35+AO15*0.2+AP15*0.25+AQ15*0.2</f>
        <v>4.6840000000000002</v>
      </c>
      <c r="AS15" s="50">
        <f>AR15*1.05</f>
        <v>4.9181999999999997</v>
      </c>
    </row>
    <row r="16" spans="1:45" ht="108.75" customHeight="1">
      <c r="A16" s="35">
        <v>9</v>
      </c>
      <c r="B16" s="37" t="s">
        <v>183</v>
      </c>
      <c r="C16" s="37" t="s">
        <v>131</v>
      </c>
      <c r="D16" s="38" t="s">
        <v>132</v>
      </c>
      <c r="E16" s="51">
        <v>1</v>
      </c>
      <c r="F16" s="52" t="s">
        <v>184</v>
      </c>
      <c r="G16" s="185">
        <v>4</v>
      </c>
      <c r="H16" s="51"/>
      <c r="I16" s="51"/>
      <c r="J16" s="52" t="s">
        <v>185</v>
      </c>
      <c r="K16" s="52" t="s">
        <v>186</v>
      </c>
      <c r="L16" s="186" t="s">
        <v>187</v>
      </c>
      <c r="M16" s="56" t="s">
        <v>188</v>
      </c>
      <c r="N16" s="55"/>
      <c r="O16" s="55"/>
      <c r="P16" s="187" t="s">
        <v>189</v>
      </c>
      <c r="Q16" s="56" t="s">
        <v>190</v>
      </c>
      <c r="R16" s="55" t="s">
        <v>72</v>
      </c>
      <c r="S16" s="55"/>
      <c r="T16" s="55"/>
      <c r="U16" s="57" t="str">
        <f>AE16</f>
        <v>Παν. Πατρών</v>
      </c>
      <c r="V16" s="58">
        <f>AF16</f>
        <v>5.8291666666666702</v>
      </c>
      <c r="W16" s="57" t="str">
        <f>AK16</f>
        <v>-</v>
      </c>
      <c r="X16" s="59">
        <f>AL16</f>
        <v>0</v>
      </c>
      <c r="Y16" s="55" t="s">
        <v>89</v>
      </c>
      <c r="Z16" s="55" t="s">
        <v>72</v>
      </c>
      <c r="AA16" s="55">
        <v>12</v>
      </c>
      <c r="AB16" s="55">
        <f>AA16+1</f>
        <v>13</v>
      </c>
      <c r="AC16" s="55">
        <v>12</v>
      </c>
      <c r="AD16" s="55">
        <f>AC16+1</f>
        <v>13</v>
      </c>
      <c r="AE16" s="55" t="s">
        <v>191</v>
      </c>
      <c r="AF16" s="58">
        <f>(48000+15200)/(12*1000)+6.75/12</f>
        <v>5.8291666666666702</v>
      </c>
      <c r="AG16" s="58">
        <v>0</v>
      </c>
      <c r="AH16" s="57" t="s">
        <v>192</v>
      </c>
      <c r="AI16" s="55">
        <f>18/12</f>
        <v>1.5</v>
      </c>
      <c r="AJ16" s="55">
        <f>AI16</f>
        <v>1.5</v>
      </c>
      <c r="AK16" s="55" t="s">
        <v>127</v>
      </c>
      <c r="AL16" s="55"/>
      <c r="AM16" s="83"/>
      <c r="AN16" s="47">
        <v>9</v>
      </c>
      <c r="AO16" s="61">
        <f>MIN(AG16*2,10)</f>
        <v>0</v>
      </c>
      <c r="AP16" s="47">
        <f>MIN(AJ16*2,10)</f>
        <v>3</v>
      </c>
      <c r="AQ16" s="61">
        <f>MIN(AM16*2,10)</f>
        <v>0</v>
      </c>
      <c r="AR16" s="47">
        <f>AN16*0.35+AO16*0.2+AP16*0.25+AQ16*0.2</f>
        <v>3.9</v>
      </c>
      <c r="AS16" s="50">
        <f>AR16*1.05</f>
        <v>4.0949999999999998</v>
      </c>
    </row>
    <row r="17" spans="1:45" ht="108.75" customHeight="1">
      <c r="A17" s="35">
        <v>10</v>
      </c>
      <c r="B17" s="188" t="s">
        <v>193</v>
      </c>
      <c r="C17" s="37" t="s">
        <v>131</v>
      </c>
      <c r="D17" s="38" t="s">
        <v>132</v>
      </c>
      <c r="E17" s="188">
        <v>1</v>
      </c>
      <c r="F17" s="78" t="s">
        <v>194</v>
      </c>
      <c r="G17" s="188">
        <v>5</v>
      </c>
      <c r="H17" s="188"/>
      <c r="I17" s="188"/>
      <c r="J17" s="78" t="s">
        <v>195</v>
      </c>
      <c r="K17" s="78" t="s">
        <v>196</v>
      </c>
      <c r="L17" s="189"/>
      <c r="M17" s="44"/>
      <c r="N17" s="44"/>
      <c r="O17" s="44"/>
      <c r="P17" s="44"/>
      <c r="Q17" s="44"/>
      <c r="R17" s="44"/>
      <c r="S17" s="44" t="s">
        <v>197</v>
      </c>
      <c r="T17" s="44" t="s">
        <v>72</v>
      </c>
      <c r="U17" s="44" t="str">
        <f>AE17</f>
        <v>SmartBIC - ΓΠΑ</v>
      </c>
      <c r="V17" s="36">
        <f>AG17</f>
        <v>0.88</v>
      </c>
      <c r="W17" s="36"/>
      <c r="X17" s="36">
        <f>AM17</f>
        <v>0</v>
      </c>
      <c r="Y17" s="36" t="s">
        <v>89</v>
      </c>
      <c r="Z17" s="36" t="s">
        <v>72</v>
      </c>
      <c r="AA17" s="36">
        <v>1</v>
      </c>
      <c r="AB17" s="36">
        <v>4</v>
      </c>
      <c r="AC17" s="36">
        <v>1</v>
      </c>
      <c r="AD17" s="36">
        <v>4</v>
      </c>
      <c r="AE17" s="36" t="s">
        <v>198</v>
      </c>
      <c r="AF17" s="36">
        <v>0.88</v>
      </c>
      <c r="AG17" s="36">
        <v>0.88</v>
      </c>
      <c r="AH17" s="36" t="s">
        <v>126</v>
      </c>
      <c r="AI17" s="36">
        <v>0.88</v>
      </c>
      <c r="AJ17" s="36">
        <v>0.88</v>
      </c>
      <c r="AK17" s="36"/>
      <c r="AL17" s="36"/>
      <c r="AM17" s="190"/>
      <c r="AN17" s="47">
        <v>3</v>
      </c>
      <c r="AO17" s="61">
        <f>MIN(AG17*2,10)</f>
        <v>1.76</v>
      </c>
      <c r="AP17" s="47">
        <f>MIN(AJ17*2,10)</f>
        <v>1.76</v>
      </c>
      <c r="AQ17" s="61">
        <f>MIN(AM17*2,10)</f>
        <v>0</v>
      </c>
      <c r="AR17" s="63">
        <f>AN17*0.35+AO17*0.2+AP17*0.25+AQ17*0.2</f>
        <v>1.8420000000000001</v>
      </c>
      <c r="AS17" s="50">
        <f>AR17*1.05</f>
        <v>1.9340999999999999</v>
      </c>
    </row>
  </sheetData>
  <mergeCells count="28">
    <mergeCell ref="AH6:AJ6"/>
    <mergeCell ref="AK6:AM6"/>
    <mergeCell ref="P6:R6"/>
    <mergeCell ref="S6:T6"/>
    <mergeCell ref="U6:Y6"/>
    <mergeCell ref="AA6:AD6"/>
    <mergeCell ref="AE6:AG6"/>
    <mergeCell ref="F6:G6"/>
    <mergeCell ref="H6:I6"/>
    <mergeCell ref="J6:K6"/>
    <mergeCell ref="L6:M6"/>
    <mergeCell ref="N6:O6"/>
    <mergeCell ref="P4:Z4"/>
    <mergeCell ref="AA4:AM4"/>
    <mergeCell ref="AN4:AR6"/>
    <mergeCell ref="AS4:AS6"/>
    <mergeCell ref="F5:G5"/>
    <mergeCell ref="H5:I5"/>
    <mergeCell ref="J5:K5"/>
    <mergeCell ref="L5:M5"/>
    <mergeCell ref="N5:O5"/>
    <mergeCell ref="P5:R5"/>
    <mergeCell ref="S5:T5"/>
    <mergeCell ref="U5:Y5"/>
    <mergeCell ref="AA5:AD5"/>
    <mergeCell ref="AE5:AG5"/>
    <mergeCell ref="AH5:AJ5"/>
    <mergeCell ref="AK5:AM5"/>
  </mergeCells>
  <pageMargins left="0.7" right="0.7" top="0.75" bottom="0.75" header="0.511811023622047" footer="0.511811023622047"/>
  <pageSetup paperSize="9" scale="6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9"/>
  <sheetViews>
    <sheetView zoomScaleNormal="100" workbookViewId="0">
      <selection activeCell="B17" sqref="B17"/>
    </sheetView>
  </sheetViews>
  <sheetFormatPr defaultColWidth="8.7109375" defaultRowHeight="14.25"/>
  <cols>
    <col min="1" max="1" width="4.85546875" customWidth="1"/>
    <col min="2" max="2" width="19.28515625" customWidth="1"/>
    <col min="3" max="3" width="20.140625" customWidth="1"/>
    <col min="4" max="4" width="33.140625" customWidth="1"/>
    <col min="5" max="5" width="5.7109375" customWidth="1"/>
    <col min="6" max="6" width="12.7109375" customWidth="1"/>
    <col min="7" max="7" width="4.140625" customWidth="1"/>
    <col min="8" max="8" width="14.140625" customWidth="1"/>
    <col min="9" max="9" width="4.28515625" customWidth="1"/>
    <col min="10" max="10" width="13.7109375" customWidth="1"/>
    <col min="11" max="11" width="15.7109375" customWidth="1"/>
    <col min="12" max="12" width="11.7109375" customWidth="1"/>
    <col min="13" max="13" width="11" customWidth="1"/>
    <col min="14" max="14" width="11.7109375" customWidth="1"/>
    <col min="15" max="15" width="10.7109375" customWidth="1"/>
    <col min="16" max="16" width="14.28515625" customWidth="1"/>
    <col min="17" max="17" width="14.5703125" customWidth="1"/>
    <col min="18" max="18" width="9.140625" customWidth="1"/>
    <col min="19" max="19" width="12.28515625" customWidth="1"/>
    <col min="20" max="20" width="12.7109375" customWidth="1"/>
    <col min="21" max="21" width="15.5703125" customWidth="1"/>
    <col min="23" max="23" width="10.42578125" customWidth="1"/>
    <col min="27" max="27" width="12.85546875" customWidth="1"/>
    <col min="28" max="30" width="12.7109375" customWidth="1"/>
    <col min="31" max="31" width="14.85546875" customWidth="1"/>
    <col min="32" max="33" width="11.42578125" customWidth="1"/>
    <col min="34" max="34" width="18.7109375" customWidth="1"/>
    <col min="37" max="37" width="14" customWidth="1"/>
    <col min="38" max="39" width="11.85546875" customWidth="1"/>
    <col min="40" max="40" width="7.28515625" customWidth="1"/>
    <col min="41" max="42" width="6.7109375" customWidth="1"/>
    <col min="43" max="43" width="6.5703125" customWidth="1"/>
    <col min="44" max="44" width="6.7109375" customWidth="1"/>
    <col min="45" max="45" width="14.28515625" customWidth="1"/>
  </cols>
  <sheetData>
    <row r="1" spans="1:46" ht="30" customHeight="1">
      <c r="A1" s="11" t="s">
        <v>199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2"/>
      <c r="W1" s="12"/>
      <c r="X1" s="12"/>
      <c r="Y1" s="12"/>
      <c r="Z1" s="12"/>
      <c r="AA1" s="11"/>
      <c r="AB1" s="11"/>
      <c r="AC1" s="11"/>
      <c r="AD1" s="11"/>
      <c r="AE1" s="12"/>
      <c r="AF1" s="12"/>
      <c r="AG1" s="12"/>
      <c r="AH1" s="12"/>
      <c r="AI1" s="12"/>
      <c r="AJ1" s="12"/>
      <c r="AK1" s="12"/>
      <c r="AL1" s="12"/>
      <c r="AM1" s="12"/>
    </row>
    <row r="2" spans="1:46" ht="24" customHeight="1">
      <c r="A2" s="13" t="s">
        <v>200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  <c r="V2" s="12"/>
      <c r="W2" s="12"/>
      <c r="X2" s="12"/>
      <c r="Y2" s="12"/>
      <c r="Z2" s="12"/>
      <c r="AA2" s="11"/>
      <c r="AB2" s="11"/>
      <c r="AC2" s="11"/>
      <c r="AD2" s="11"/>
      <c r="AE2" s="12"/>
      <c r="AF2" s="12"/>
      <c r="AG2" s="12"/>
      <c r="AH2" s="12"/>
      <c r="AI2" s="12"/>
      <c r="AJ2" s="12"/>
      <c r="AK2" s="12"/>
      <c r="AL2" s="12"/>
      <c r="AM2" s="12"/>
    </row>
    <row r="3" spans="1:46" ht="8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5"/>
      <c r="W3" s="15"/>
      <c r="X3" s="15"/>
      <c r="Y3" s="15"/>
      <c r="Z3" s="15"/>
      <c r="AA3" s="14"/>
      <c r="AB3" s="14"/>
      <c r="AC3" s="14"/>
      <c r="AD3" s="14"/>
      <c r="AE3" s="15"/>
      <c r="AF3" s="15"/>
      <c r="AG3" s="15"/>
      <c r="AH3" s="15"/>
      <c r="AI3" s="15"/>
      <c r="AJ3" s="15"/>
      <c r="AK3" s="15"/>
      <c r="AL3" s="15"/>
      <c r="AM3" s="15"/>
    </row>
    <row r="4" spans="1:46" ht="21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0" t="s">
        <v>2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9" t="s">
        <v>3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8" t="s">
        <v>4</v>
      </c>
      <c r="AO4" s="8"/>
      <c r="AP4" s="8"/>
      <c r="AQ4" s="8"/>
      <c r="AR4" s="8"/>
      <c r="AS4" s="7" t="s">
        <v>5</v>
      </c>
    </row>
    <row r="5" spans="1:46" ht="45" customHeight="1">
      <c r="A5" s="16"/>
      <c r="B5" s="16"/>
      <c r="C5" s="16"/>
      <c r="D5" s="16"/>
      <c r="E5" s="17"/>
      <c r="F5" s="6" t="s">
        <v>6</v>
      </c>
      <c r="G5" s="6"/>
      <c r="H5" s="6" t="s">
        <v>7</v>
      </c>
      <c r="I5" s="6"/>
      <c r="J5" s="6" t="s">
        <v>8</v>
      </c>
      <c r="K5" s="6"/>
      <c r="L5" s="6" t="s">
        <v>9</v>
      </c>
      <c r="M5" s="6"/>
      <c r="N5" s="6" t="s">
        <v>10</v>
      </c>
      <c r="O5" s="6"/>
      <c r="P5" s="6" t="s">
        <v>11</v>
      </c>
      <c r="Q5" s="6"/>
      <c r="R5" s="6"/>
      <c r="S5" s="6" t="s">
        <v>12</v>
      </c>
      <c r="T5" s="6"/>
      <c r="U5" s="6" t="s">
        <v>13</v>
      </c>
      <c r="V5" s="6"/>
      <c r="W5" s="6"/>
      <c r="X5" s="6"/>
      <c r="Y5" s="6"/>
      <c r="Z5" s="18"/>
      <c r="AA5" s="6" t="s">
        <v>14</v>
      </c>
      <c r="AB5" s="6"/>
      <c r="AC5" s="6"/>
      <c r="AD5" s="6"/>
      <c r="AE5" s="6" t="s">
        <v>15</v>
      </c>
      <c r="AF5" s="6"/>
      <c r="AG5" s="6"/>
      <c r="AH5" s="6" t="s">
        <v>16</v>
      </c>
      <c r="AI5" s="6"/>
      <c r="AJ5" s="6"/>
      <c r="AK5" s="5" t="s">
        <v>17</v>
      </c>
      <c r="AL5" s="5"/>
      <c r="AM5" s="5"/>
      <c r="AN5" s="8"/>
      <c r="AO5" s="8"/>
      <c r="AP5" s="8"/>
      <c r="AQ5" s="8"/>
      <c r="AR5" s="8"/>
      <c r="AS5" s="7"/>
    </row>
    <row r="6" spans="1:46" ht="15" customHeight="1">
      <c r="A6" s="16"/>
      <c r="B6" s="16"/>
      <c r="C6" s="16"/>
      <c r="D6" s="16"/>
      <c r="E6" s="17"/>
      <c r="F6" s="4" t="s">
        <v>18</v>
      </c>
      <c r="G6" s="4"/>
      <c r="H6" s="3" t="s">
        <v>19</v>
      </c>
      <c r="I6" s="3"/>
      <c r="J6" s="2" t="s">
        <v>18</v>
      </c>
      <c r="K6" s="2"/>
      <c r="L6" s="2" t="s">
        <v>19</v>
      </c>
      <c r="M6" s="2"/>
      <c r="N6" s="2" t="s">
        <v>20</v>
      </c>
      <c r="O6" s="2"/>
      <c r="P6" s="2" t="s">
        <v>21</v>
      </c>
      <c r="Q6" s="2"/>
      <c r="R6" s="2"/>
      <c r="S6" s="2" t="s">
        <v>22</v>
      </c>
      <c r="T6" s="2"/>
      <c r="U6" s="2" t="s">
        <v>23</v>
      </c>
      <c r="V6" s="2"/>
      <c r="W6" s="2"/>
      <c r="X6" s="2"/>
      <c r="Y6" s="2"/>
      <c r="Z6" s="19"/>
      <c r="AA6" s="2" t="s">
        <v>24</v>
      </c>
      <c r="AB6" s="2"/>
      <c r="AC6" s="2"/>
      <c r="AD6" s="2"/>
      <c r="AE6" s="2" t="s">
        <v>25</v>
      </c>
      <c r="AF6" s="2"/>
      <c r="AG6" s="2"/>
      <c r="AH6" s="2" t="s">
        <v>26</v>
      </c>
      <c r="AI6" s="2"/>
      <c r="AJ6" s="2"/>
      <c r="AK6" s="1" t="s">
        <v>27</v>
      </c>
      <c r="AL6" s="1"/>
      <c r="AM6" s="1"/>
      <c r="AN6" s="8"/>
      <c r="AO6" s="8"/>
      <c r="AP6" s="8"/>
      <c r="AQ6" s="8"/>
      <c r="AR6" s="8"/>
      <c r="AS6" s="7"/>
    </row>
    <row r="7" spans="1:46" ht="178.5" customHeight="1">
      <c r="A7" s="20" t="s">
        <v>28</v>
      </c>
      <c r="B7" s="21" t="s">
        <v>29</v>
      </c>
      <c r="C7" s="22" t="s">
        <v>30</v>
      </c>
      <c r="D7" s="23" t="s">
        <v>31</v>
      </c>
      <c r="E7" s="24" t="s">
        <v>32</v>
      </c>
      <c r="F7" s="25" t="s">
        <v>33</v>
      </c>
      <c r="G7" s="26" t="s">
        <v>34</v>
      </c>
      <c r="H7" s="25" t="s">
        <v>35</v>
      </c>
      <c r="I7" s="26" t="s">
        <v>34</v>
      </c>
      <c r="J7" s="25" t="s">
        <v>35</v>
      </c>
      <c r="K7" s="25" t="s">
        <v>36</v>
      </c>
      <c r="L7" s="25" t="s">
        <v>35</v>
      </c>
      <c r="M7" s="25" t="s">
        <v>37</v>
      </c>
      <c r="N7" s="25" t="s">
        <v>35</v>
      </c>
      <c r="O7" s="25" t="s">
        <v>38</v>
      </c>
      <c r="P7" s="25" t="s">
        <v>39</v>
      </c>
      <c r="Q7" s="25" t="s">
        <v>40</v>
      </c>
      <c r="R7" s="27" t="s">
        <v>41</v>
      </c>
      <c r="S7" s="25" t="s">
        <v>42</v>
      </c>
      <c r="T7" s="27" t="s">
        <v>43</v>
      </c>
      <c r="U7" s="25" t="s">
        <v>44</v>
      </c>
      <c r="V7" s="26" t="s">
        <v>45</v>
      </c>
      <c r="W7" s="25" t="s">
        <v>46</v>
      </c>
      <c r="X7" s="26" t="s">
        <v>45</v>
      </c>
      <c r="Y7" s="27" t="s">
        <v>47</v>
      </c>
      <c r="Z7" s="28" t="s">
        <v>48</v>
      </c>
      <c r="AA7" s="29" t="s">
        <v>49</v>
      </c>
      <c r="AB7" s="30" t="s">
        <v>50</v>
      </c>
      <c r="AC7" s="30" t="s">
        <v>51</v>
      </c>
      <c r="AD7" s="30" t="s">
        <v>52</v>
      </c>
      <c r="AE7" s="25" t="s">
        <v>44</v>
      </c>
      <c r="AF7" s="26" t="s">
        <v>45</v>
      </c>
      <c r="AG7" s="26" t="s">
        <v>53</v>
      </c>
      <c r="AH7" s="26" t="s">
        <v>54</v>
      </c>
      <c r="AI7" s="31" t="s">
        <v>45</v>
      </c>
      <c r="AJ7" s="31" t="s">
        <v>55</v>
      </c>
      <c r="AK7" s="25" t="s">
        <v>46</v>
      </c>
      <c r="AL7" s="26" t="s">
        <v>45</v>
      </c>
      <c r="AM7" s="31" t="s">
        <v>55</v>
      </c>
      <c r="AN7" s="32" t="s">
        <v>56</v>
      </c>
      <c r="AO7" s="33" t="s">
        <v>57</v>
      </c>
      <c r="AP7" s="32" t="s">
        <v>58</v>
      </c>
      <c r="AQ7" s="33" t="s">
        <v>59</v>
      </c>
      <c r="AR7" s="32" t="s">
        <v>60</v>
      </c>
      <c r="AS7" s="34" t="s">
        <v>61</v>
      </c>
    </row>
    <row r="8" spans="1:46" ht="108.75" customHeight="1">
      <c r="A8" s="35">
        <v>1</v>
      </c>
      <c r="B8" s="36" t="s">
        <v>201</v>
      </c>
      <c r="C8" s="37" t="s">
        <v>202</v>
      </c>
      <c r="D8" s="38" t="s">
        <v>203</v>
      </c>
      <c r="E8" s="39">
        <v>1</v>
      </c>
      <c r="F8" s="40" t="s">
        <v>65</v>
      </c>
      <c r="G8" s="41">
        <v>4</v>
      </c>
      <c r="H8" s="42"/>
      <c r="I8" s="42"/>
      <c r="J8" s="43" t="s">
        <v>66</v>
      </c>
      <c r="K8" s="43" t="s">
        <v>67</v>
      </c>
      <c r="L8" s="43" t="s">
        <v>68</v>
      </c>
      <c r="M8" s="43" t="s">
        <v>69</v>
      </c>
      <c r="N8" s="42"/>
      <c r="O8" s="42"/>
      <c r="P8" s="43" t="s">
        <v>70</v>
      </c>
      <c r="Q8" s="43" t="s">
        <v>71</v>
      </c>
      <c r="R8" s="39" t="s">
        <v>89</v>
      </c>
      <c r="S8" s="42"/>
      <c r="T8" s="42"/>
      <c r="U8" s="44" t="str">
        <f>AE8</f>
        <v>ΕΚΠΑ, Παν. Κρήτης, ΙΙΕ, ΤΕΙ-Π</v>
      </c>
      <c r="V8" s="44">
        <f>AG8</f>
        <v>4.5999999999999996</v>
      </c>
      <c r="W8" s="44" t="str">
        <f>AK8</f>
        <v>Intracom, EIGHT BELLS, MyOmega Hellas</v>
      </c>
      <c r="X8" s="44">
        <f>AM8</f>
        <v>2.2999999999999998</v>
      </c>
      <c r="Y8" s="45" t="s">
        <v>72</v>
      </c>
      <c r="Z8" s="45" t="s">
        <v>72</v>
      </c>
      <c r="AA8" s="39">
        <v>15</v>
      </c>
      <c r="AB8" s="39">
        <v>42</v>
      </c>
      <c r="AC8" s="39">
        <v>12</v>
      </c>
      <c r="AD8" s="39">
        <v>12</v>
      </c>
      <c r="AE8" s="44" t="s">
        <v>73</v>
      </c>
      <c r="AF8" s="39">
        <v>4.5999999999999996</v>
      </c>
      <c r="AG8" s="39">
        <v>4.5999999999999996</v>
      </c>
      <c r="AH8" s="44" t="s">
        <v>74</v>
      </c>
      <c r="AI8" s="39">
        <v>13.7</v>
      </c>
      <c r="AJ8" s="39">
        <v>13.7</v>
      </c>
      <c r="AK8" s="46" t="s">
        <v>75</v>
      </c>
      <c r="AL8" s="39">
        <v>2.2999999999999998</v>
      </c>
      <c r="AM8" s="39">
        <v>2.2999999999999998</v>
      </c>
      <c r="AN8" s="47">
        <v>10</v>
      </c>
      <c r="AO8" s="48">
        <f>MIN(AG8*2,10)</f>
        <v>9.1999999999999993</v>
      </c>
      <c r="AP8" s="49">
        <f>MIN(AJ8*2,10)</f>
        <v>10</v>
      </c>
      <c r="AQ8" s="48">
        <f>MIN(AM8*2,10)</f>
        <v>4.5999999999999996</v>
      </c>
      <c r="AR8" s="49">
        <f>AN8*0.35+AO8*0.2+AP8*0.25+AQ8*0.2</f>
        <v>8.76</v>
      </c>
      <c r="AS8" s="50">
        <f>AR8*1.05</f>
        <v>9.1980000000000004</v>
      </c>
    </row>
    <row r="9" spans="1:46" ht="108.75" customHeight="1">
      <c r="A9" s="35">
        <v>2</v>
      </c>
      <c r="B9" s="167" t="s">
        <v>204</v>
      </c>
      <c r="C9" s="37" t="s">
        <v>202</v>
      </c>
      <c r="D9" s="38" t="s">
        <v>203</v>
      </c>
      <c r="E9" s="191">
        <v>1</v>
      </c>
      <c r="F9" s="169" t="s">
        <v>205</v>
      </c>
      <c r="G9" s="191">
        <v>4</v>
      </c>
      <c r="H9" s="192"/>
      <c r="I9" s="192"/>
      <c r="J9" s="141" t="s">
        <v>206</v>
      </c>
      <c r="K9" s="141" t="s">
        <v>207</v>
      </c>
      <c r="L9" s="192"/>
      <c r="M9" s="192"/>
      <c r="N9" s="192"/>
      <c r="O9" s="192"/>
      <c r="P9" s="169" t="s">
        <v>208</v>
      </c>
      <c r="Q9" s="169" t="s">
        <v>209</v>
      </c>
      <c r="R9" s="193" t="s">
        <v>72</v>
      </c>
      <c r="S9" s="194"/>
      <c r="T9" s="194"/>
      <c r="U9" s="195" t="s">
        <v>210</v>
      </c>
      <c r="V9" s="195">
        <v>13.6</v>
      </c>
      <c r="W9" s="192"/>
      <c r="X9" s="192"/>
      <c r="Y9" s="196" t="s">
        <v>72</v>
      </c>
      <c r="Z9" s="195" t="s">
        <v>72</v>
      </c>
      <c r="AA9" s="195">
        <v>18</v>
      </c>
      <c r="AB9" s="195">
        <v>38</v>
      </c>
      <c r="AC9" s="195">
        <v>2</v>
      </c>
      <c r="AD9" s="195">
        <v>3</v>
      </c>
      <c r="AE9" s="195" t="s">
        <v>126</v>
      </c>
      <c r="AF9" s="195">
        <v>10.1</v>
      </c>
      <c r="AG9" s="195">
        <v>10.1</v>
      </c>
      <c r="AH9" s="195" t="s">
        <v>126</v>
      </c>
      <c r="AI9" s="195">
        <v>12.1</v>
      </c>
      <c r="AJ9" s="195">
        <v>3.8</v>
      </c>
      <c r="AK9" s="191" t="s">
        <v>211</v>
      </c>
      <c r="AL9" s="191">
        <v>3.5</v>
      </c>
      <c r="AM9" s="191">
        <v>3.5</v>
      </c>
      <c r="AN9" s="197">
        <v>4</v>
      </c>
      <c r="AO9" s="48">
        <f>MIN(AG9*2,10)</f>
        <v>10</v>
      </c>
      <c r="AP9" s="49">
        <f>MIN(AJ9*2,10)</f>
        <v>7.6</v>
      </c>
      <c r="AQ9" s="48">
        <f>MIN(AM9*2,10)</f>
        <v>7</v>
      </c>
      <c r="AR9" s="49">
        <f>AN9*0.35+AO9*0.2+AP9*0.25+AQ9*0.2</f>
        <v>6.7</v>
      </c>
      <c r="AS9" s="50">
        <f>AR9*1.05</f>
        <v>7.0350000000000001</v>
      </c>
    </row>
    <row r="10" spans="1:46" ht="108.75" customHeight="1">
      <c r="A10" s="35">
        <v>3</v>
      </c>
      <c r="B10" s="198" t="s">
        <v>212</v>
      </c>
      <c r="C10" s="37" t="s">
        <v>202</v>
      </c>
      <c r="D10" s="38" t="s">
        <v>203</v>
      </c>
      <c r="E10" s="65">
        <v>0</v>
      </c>
      <c r="F10" s="66" t="s">
        <v>213</v>
      </c>
      <c r="G10" s="67">
        <v>4</v>
      </c>
      <c r="H10" s="65"/>
      <c r="I10" s="65"/>
      <c r="J10" s="65"/>
      <c r="K10" s="65"/>
      <c r="L10" s="65"/>
      <c r="M10" s="65"/>
      <c r="N10" s="65"/>
      <c r="O10" s="65"/>
      <c r="P10" s="66" t="s">
        <v>214</v>
      </c>
      <c r="Q10" s="66" t="s">
        <v>215</v>
      </c>
      <c r="R10" s="65" t="s">
        <v>72</v>
      </c>
      <c r="S10" s="65"/>
      <c r="T10" s="65"/>
      <c r="U10" s="64" t="str">
        <f>AE10</f>
        <v>ΕΚΠΑ, ΙΤΥΕ ΔΙΟΦΑΝΤΟΣ, ΑΥ ΠΑΔΑ</v>
      </c>
      <c r="V10" s="65">
        <f>AF10</f>
        <v>4.5999999999999996</v>
      </c>
      <c r="W10" s="64" t="str">
        <f>AK10</f>
        <v>ΕΚΠΑ, Broken Hill Publishers Ltd. (πρώην Πασχαλίδης), Ειρηνοδικείο Πειραιώς</v>
      </c>
      <c r="X10" s="65">
        <f>AL10</f>
        <v>3.8</v>
      </c>
      <c r="Y10" s="65" t="s">
        <v>72</v>
      </c>
      <c r="Z10" s="199" t="s">
        <v>118</v>
      </c>
      <c r="AA10" s="65">
        <v>1</v>
      </c>
      <c r="AB10" s="65">
        <v>2</v>
      </c>
      <c r="AC10" s="65">
        <v>1</v>
      </c>
      <c r="AD10" s="65">
        <v>2</v>
      </c>
      <c r="AE10" s="64" t="s">
        <v>216</v>
      </c>
      <c r="AF10" s="65">
        <f>3.4+(0.6*2*1)</f>
        <v>4.5999999999999996</v>
      </c>
      <c r="AG10" s="65">
        <v>4.5999999999999996</v>
      </c>
      <c r="AH10" s="101" t="s">
        <v>217</v>
      </c>
      <c r="AI10" s="108">
        <f>(63/12)+(0.4*2*1)</f>
        <v>6.05</v>
      </c>
      <c r="AJ10" s="65">
        <v>6.1</v>
      </c>
      <c r="AK10" s="64" t="s">
        <v>218</v>
      </c>
      <c r="AL10" s="65">
        <v>3.8</v>
      </c>
      <c r="AM10" s="105">
        <v>0.8</v>
      </c>
      <c r="AN10" s="49">
        <v>3</v>
      </c>
      <c r="AO10" s="48">
        <f>MIN(AG10*2,10)</f>
        <v>9.1999999999999993</v>
      </c>
      <c r="AP10" s="49">
        <f>MIN(AJ10*2,10)</f>
        <v>10</v>
      </c>
      <c r="AQ10" s="48">
        <f>MIN(AM10*2,10)</f>
        <v>1.6</v>
      </c>
      <c r="AR10" s="49">
        <f>AN10*0.35+AO10*0.2+AP10*0.25+AQ10*0.2</f>
        <v>5.71</v>
      </c>
      <c r="AS10" s="50">
        <f>AR10*1.05</f>
        <v>5.9954999999999998</v>
      </c>
    </row>
    <row r="11" spans="1:46" ht="108.75" customHeight="1">
      <c r="A11" s="35">
        <v>4</v>
      </c>
      <c r="B11" s="74" t="s">
        <v>219</v>
      </c>
      <c r="C11" s="37" t="s">
        <v>202</v>
      </c>
      <c r="D11" s="38" t="s">
        <v>203</v>
      </c>
      <c r="E11" s="45">
        <v>1</v>
      </c>
      <c r="F11" s="75" t="s">
        <v>220</v>
      </c>
      <c r="G11" s="45">
        <v>4</v>
      </c>
      <c r="H11" s="45"/>
      <c r="I11" s="45"/>
      <c r="J11" s="75" t="s">
        <v>221</v>
      </c>
      <c r="K11" s="75" t="s">
        <v>222</v>
      </c>
      <c r="L11" s="45"/>
      <c r="M11" s="45"/>
      <c r="N11" s="45"/>
      <c r="O11" s="45"/>
      <c r="P11" s="45"/>
      <c r="Q11" s="45"/>
      <c r="R11" s="45"/>
      <c r="S11" s="75" t="s">
        <v>223</v>
      </c>
      <c r="T11" s="45" t="s">
        <v>72</v>
      </c>
      <c r="U11" s="45" t="s">
        <v>126</v>
      </c>
      <c r="V11" s="45">
        <v>2.2919999999999998</v>
      </c>
      <c r="W11" s="75" t="s">
        <v>224</v>
      </c>
      <c r="X11" s="45">
        <v>2.75</v>
      </c>
      <c r="Y11" s="45" t="s">
        <v>72</v>
      </c>
      <c r="Z11" s="45" t="s">
        <v>72</v>
      </c>
      <c r="AA11" s="45">
        <v>8</v>
      </c>
      <c r="AB11" s="45">
        <v>11</v>
      </c>
      <c r="AC11" s="45">
        <v>8</v>
      </c>
      <c r="AD11" s="45">
        <v>11</v>
      </c>
      <c r="AE11" s="45" t="s">
        <v>126</v>
      </c>
      <c r="AF11" s="45">
        <v>2.2919999999999998</v>
      </c>
      <c r="AG11" s="45">
        <v>2.2919999999999998</v>
      </c>
      <c r="AH11" s="45" t="s">
        <v>126</v>
      </c>
      <c r="AI11" s="45">
        <v>0.91600000000000004</v>
      </c>
      <c r="AJ11" s="45">
        <v>0.91600000000000004</v>
      </c>
      <c r="AK11" s="75" t="s">
        <v>224</v>
      </c>
      <c r="AL11" s="45">
        <v>2.75</v>
      </c>
      <c r="AM11" s="76">
        <v>2.75</v>
      </c>
      <c r="AN11" s="200">
        <v>6</v>
      </c>
      <c r="AO11" s="201">
        <f>AG11*2</f>
        <v>4.5839999999999996</v>
      </c>
      <c r="AP11" s="202">
        <f>AJ11*2</f>
        <v>1.8320000000000001</v>
      </c>
      <c r="AQ11" s="201">
        <f>AM11*2</f>
        <v>5.5</v>
      </c>
      <c r="AR11" s="203">
        <f>0.35*AN11+0.2*AO11+0.25*AP11+0.2*AQ11</f>
        <v>4.5747999999999998</v>
      </c>
      <c r="AS11" s="204">
        <f>AR11</f>
        <v>4.5747999999999998</v>
      </c>
    </row>
    <row r="12" spans="1:46" ht="108.75" customHeight="1">
      <c r="A12" s="35">
        <v>5</v>
      </c>
      <c r="B12" s="188" t="s">
        <v>225</v>
      </c>
      <c r="C12" s="37" t="s">
        <v>202</v>
      </c>
      <c r="D12" s="38" t="s">
        <v>203</v>
      </c>
      <c r="E12" s="188">
        <v>1</v>
      </c>
      <c r="F12" s="78" t="s">
        <v>194</v>
      </c>
      <c r="G12" s="188">
        <v>5</v>
      </c>
      <c r="H12" s="188"/>
      <c r="I12" s="188"/>
      <c r="J12" s="78" t="s">
        <v>195</v>
      </c>
      <c r="K12" s="78" t="s">
        <v>196</v>
      </c>
      <c r="L12" s="189"/>
      <c r="M12" s="44"/>
      <c r="N12" s="44"/>
      <c r="O12" s="44"/>
      <c r="P12" s="44"/>
      <c r="Q12" s="44"/>
      <c r="R12" s="44"/>
      <c r="S12" s="44" t="s">
        <v>197</v>
      </c>
      <c r="T12" s="44" t="s">
        <v>72</v>
      </c>
      <c r="U12" s="44" t="str">
        <f>AE12</f>
        <v>SmartBIC - ΓΠΑ</v>
      </c>
      <c r="V12" s="36">
        <f>AG12</f>
        <v>0.88</v>
      </c>
      <c r="W12" s="36"/>
      <c r="X12" s="36">
        <f>AM12</f>
        <v>0</v>
      </c>
      <c r="Y12" s="36" t="s">
        <v>89</v>
      </c>
      <c r="Z12" s="36" t="s">
        <v>72</v>
      </c>
      <c r="AA12" s="36">
        <v>1</v>
      </c>
      <c r="AB12" s="36">
        <v>4</v>
      </c>
      <c r="AC12" s="36">
        <v>1</v>
      </c>
      <c r="AD12" s="36">
        <v>4</v>
      </c>
      <c r="AE12" s="36" t="s">
        <v>198</v>
      </c>
      <c r="AF12" s="36">
        <v>0.88</v>
      </c>
      <c r="AG12" s="36">
        <v>0.88</v>
      </c>
      <c r="AH12" s="36" t="s">
        <v>126</v>
      </c>
      <c r="AI12" s="36">
        <v>0.88</v>
      </c>
      <c r="AJ12" s="36">
        <v>0.88</v>
      </c>
      <c r="AK12" s="36"/>
      <c r="AL12" s="36"/>
      <c r="AM12" s="190"/>
      <c r="AN12" s="47">
        <v>3</v>
      </c>
      <c r="AO12" s="61">
        <f>MIN(AG12*2,10)</f>
        <v>1.76</v>
      </c>
      <c r="AP12" s="47">
        <f>MIN(AJ12*2,10)</f>
        <v>1.76</v>
      </c>
      <c r="AQ12" s="61">
        <f>MIN(AM12*2,10)</f>
        <v>0</v>
      </c>
      <c r="AR12" s="63">
        <f>AN12*0.35+AO12*0.2+AP12*0.25+AQ12*0.2</f>
        <v>1.8420000000000001</v>
      </c>
      <c r="AS12" s="50">
        <f>AR12*1.05</f>
        <v>1.9340999999999999</v>
      </c>
    </row>
    <row r="13" spans="1:46" ht="108.75" customHeight="1">
      <c r="A13" s="35">
        <v>6</v>
      </c>
      <c r="B13" s="44" t="s">
        <v>226</v>
      </c>
      <c r="C13" s="37" t="s">
        <v>202</v>
      </c>
      <c r="D13" s="38" t="s">
        <v>203</v>
      </c>
      <c r="E13" s="44">
        <v>1</v>
      </c>
      <c r="F13" s="44" t="s">
        <v>227</v>
      </c>
      <c r="G13" s="44">
        <v>4</v>
      </c>
      <c r="H13" s="44"/>
      <c r="I13" s="44"/>
      <c r="J13" s="44" t="s">
        <v>228</v>
      </c>
      <c r="K13" s="44" t="s">
        <v>178</v>
      </c>
      <c r="L13" s="44"/>
      <c r="M13" s="44"/>
      <c r="N13" s="44"/>
      <c r="O13" s="44"/>
      <c r="P13" s="44"/>
      <c r="Q13" s="44"/>
      <c r="R13" s="44"/>
      <c r="S13" s="44" t="s">
        <v>229</v>
      </c>
      <c r="T13" s="44" t="s">
        <v>230</v>
      </c>
      <c r="U13" s="44"/>
      <c r="V13" s="44"/>
      <c r="W13" s="44"/>
      <c r="X13" s="44"/>
      <c r="Y13" s="44" t="s">
        <v>89</v>
      </c>
      <c r="Z13" s="44" t="s">
        <v>72</v>
      </c>
      <c r="AA13" s="44">
        <v>2</v>
      </c>
      <c r="AB13" s="44">
        <v>4</v>
      </c>
      <c r="AC13" s="44">
        <v>2</v>
      </c>
      <c r="AD13" s="44">
        <v>4</v>
      </c>
      <c r="AE13" s="44"/>
      <c r="AF13" s="44"/>
      <c r="AG13" s="44"/>
      <c r="AH13" s="44" t="s">
        <v>126</v>
      </c>
      <c r="AI13" s="44">
        <v>1.38</v>
      </c>
      <c r="AJ13" s="44">
        <v>1.38</v>
      </c>
      <c r="AK13" s="44"/>
      <c r="AL13" s="44"/>
      <c r="AM13" s="205"/>
      <c r="AN13" s="206">
        <v>3</v>
      </c>
      <c r="AO13" s="207">
        <f>AG13*2</f>
        <v>0</v>
      </c>
      <c r="AP13" s="206">
        <f>AJ13*2</f>
        <v>2.76</v>
      </c>
      <c r="AQ13" s="207">
        <f>AM13*2</f>
        <v>0</v>
      </c>
      <c r="AR13" s="206">
        <f>AN13*0.35+AO13*0.2+AP13*0.25+AQ13*0.2</f>
        <v>1.74</v>
      </c>
      <c r="AS13" s="208">
        <f>AR13</f>
        <v>1.74</v>
      </c>
    </row>
    <row r="14" spans="1:46" ht="108.75" customHeight="1">
      <c r="A14" s="35">
        <v>7</v>
      </c>
      <c r="B14" s="37" t="s">
        <v>231</v>
      </c>
      <c r="C14" s="37" t="s">
        <v>202</v>
      </c>
      <c r="D14" s="38" t="s">
        <v>203</v>
      </c>
      <c r="E14" s="51">
        <v>1</v>
      </c>
      <c r="F14" s="52" t="s">
        <v>121</v>
      </c>
      <c r="G14" s="51">
        <v>4</v>
      </c>
      <c r="H14" s="52" t="s">
        <v>122</v>
      </c>
      <c r="I14" s="51">
        <v>5</v>
      </c>
      <c r="J14" s="51"/>
      <c r="K14" s="51"/>
      <c r="L14" s="54"/>
      <c r="M14" s="55"/>
      <c r="N14" s="55"/>
      <c r="O14" s="55"/>
      <c r="P14" s="56" t="s">
        <v>123</v>
      </c>
      <c r="Q14" s="56" t="s">
        <v>124</v>
      </c>
      <c r="R14" s="56" t="s">
        <v>89</v>
      </c>
      <c r="S14" s="55"/>
      <c r="T14" s="55"/>
      <c r="U14" s="57">
        <f>AE14</f>
        <v>0</v>
      </c>
      <c r="V14" s="58">
        <f>AF14</f>
        <v>0</v>
      </c>
      <c r="W14" s="57">
        <f>AK14</f>
        <v>0</v>
      </c>
      <c r="X14" s="59">
        <f>AL14</f>
        <v>0</v>
      </c>
      <c r="Y14" s="55" t="s">
        <v>89</v>
      </c>
      <c r="Z14" s="55" t="s">
        <v>89</v>
      </c>
      <c r="AA14" s="55"/>
      <c r="AB14" s="55"/>
      <c r="AC14" s="55"/>
      <c r="AD14" s="55"/>
      <c r="AE14" s="55"/>
      <c r="AF14" s="58"/>
      <c r="AG14" s="55"/>
      <c r="AH14" s="55"/>
      <c r="AI14" s="55"/>
      <c r="AJ14" s="55"/>
      <c r="AK14" s="55"/>
      <c r="AL14" s="55"/>
      <c r="AM14" s="83"/>
      <c r="AN14" s="47"/>
      <c r="AO14" s="61"/>
      <c r="AP14" s="47"/>
      <c r="AQ14" s="61"/>
      <c r="AR14" s="47"/>
      <c r="AS14" s="50"/>
    </row>
    <row r="15" spans="1:46" ht="108.75" customHeight="1">
      <c r="A15" s="35">
        <v>8</v>
      </c>
      <c r="B15" s="74" t="s">
        <v>232</v>
      </c>
      <c r="C15" s="37" t="s">
        <v>202</v>
      </c>
      <c r="D15" s="38" t="s">
        <v>203</v>
      </c>
      <c r="E15" s="65">
        <v>1</v>
      </c>
      <c r="F15" s="64" t="s">
        <v>233</v>
      </c>
      <c r="G15" s="67">
        <v>4</v>
      </c>
      <c r="H15" s="110"/>
      <c r="I15" s="110"/>
      <c r="J15" s="111" t="s">
        <v>234</v>
      </c>
      <c r="K15" s="111" t="s">
        <v>235</v>
      </c>
      <c r="L15" s="110"/>
      <c r="M15" s="110"/>
      <c r="N15" s="110"/>
      <c r="O15" s="110"/>
      <c r="P15" s="64" t="s">
        <v>236</v>
      </c>
      <c r="Q15" s="111" t="s">
        <v>237</v>
      </c>
      <c r="R15" s="65" t="s">
        <v>89</v>
      </c>
      <c r="S15" s="110"/>
      <c r="T15" s="110"/>
      <c r="U15" s="110"/>
      <c r="V15" s="110"/>
      <c r="W15" s="110"/>
      <c r="X15" s="110"/>
      <c r="Y15" s="110"/>
      <c r="Z15" s="65" t="s">
        <v>89</v>
      </c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2"/>
      <c r="AN15" s="209"/>
      <c r="AO15" s="210"/>
      <c r="AP15" s="209"/>
      <c r="AQ15" s="210"/>
      <c r="AR15" s="209"/>
      <c r="AS15" s="211"/>
      <c r="AT15" s="114"/>
    </row>
    <row r="16" spans="1:46" ht="27" customHeight="1">
      <c r="A16" s="84"/>
      <c r="B16" s="75"/>
      <c r="C16" s="85"/>
      <c r="D16" s="86"/>
      <c r="E16" s="75"/>
      <c r="F16" s="87"/>
      <c r="G16" s="88"/>
      <c r="H16" s="85"/>
      <c r="I16" s="85"/>
      <c r="J16" s="88"/>
      <c r="K16" s="88"/>
      <c r="L16" s="57"/>
      <c r="M16" s="57"/>
      <c r="N16" s="57"/>
      <c r="O16" s="89"/>
      <c r="P16" s="87"/>
      <c r="Q16" s="87"/>
      <c r="R16" s="89"/>
      <c r="S16" s="57"/>
      <c r="T16" s="57"/>
      <c r="U16" s="85"/>
      <c r="V16" s="90"/>
      <c r="W16" s="91"/>
      <c r="X16" s="92"/>
      <c r="Y16" s="92"/>
      <c r="Z16" s="92"/>
      <c r="AA16" s="92"/>
      <c r="AB16" s="92"/>
      <c r="AC16" s="92"/>
      <c r="AD16" s="92"/>
      <c r="AE16" s="88"/>
      <c r="AF16" s="92"/>
      <c r="AG16" s="93"/>
      <c r="AH16" s="88"/>
      <c r="AI16" s="94"/>
      <c r="AJ16" s="94"/>
      <c r="AK16" s="91"/>
      <c r="AL16" s="92"/>
      <c r="AM16" s="85"/>
      <c r="AN16" s="90"/>
      <c r="AO16" s="65"/>
      <c r="AP16" s="65"/>
      <c r="AQ16" s="65"/>
      <c r="AR16" s="65"/>
      <c r="AS16" s="95"/>
    </row>
    <row r="17" spans="1:45" ht="141" customHeight="1">
      <c r="A17" s="84"/>
      <c r="B17" s="75"/>
      <c r="C17" s="85"/>
      <c r="D17" s="96"/>
      <c r="E17" s="45"/>
      <c r="F17" s="75"/>
      <c r="G17" s="45"/>
      <c r="H17" s="97"/>
      <c r="I17" s="97"/>
      <c r="J17" s="75"/>
      <c r="K17" s="75"/>
      <c r="L17" s="69"/>
      <c r="M17" s="69"/>
      <c r="N17" s="69"/>
      <c r="O17" s="69"/>
      <c r="P17" s="75"/>
      <c r="Q17" s="75"/>
      <c r="R17" s="65"/>
      <c r="S17" s="69"/>
      <c r="T17" s="70"/>
      <c r="U17" s="98"/>
      <c r="V17" s="99"/>
      <c r="W17" s="7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75"/>
      <c r="AI17" s="45"/>
      <c r="AJ17" s="45"/>
      <c r="AK17" s="75"/>
      <c r="AL17" s="45"/>
      <c r="AM17" s="76"/>
      <c r="AN17" s="100"/>
      <c r="AO17" s="65"/>
      <c r="AP17" s="65"/>
      <c r="AQ17" s="65"/>
      <c r="AR17" s="65"/>
      <c r="AS17" s="95"/>
    </row>
    <row r="18" spans="1:45" s="116" customFormat="1" ht="13.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3"/>
      <c r="AN18" s="212"/>
      <c r="AO18" s="213"/>
      <c r="AP18" s="212"/>
      <c r="AQ18" s="213"/>
      <c r="AR18" s="212"/>
      <c r="AS18" s="214"/>
    </row>
    <row r="19" spans="1:45" s="116" customFormat="1" ht="13.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212"/>
      <c r="AO19" s="213"/>
      <c r="AP19" s="212"/>
      <c r="AQ19" s="213"/>
      <c r="AR19" s="212"/>
      <c r="AS19" s="213"/>
    </row>
  </sheetData>
  <mergeCells count="28">
    <mergeCell ref="AH6:AJ6"/>
    <mergeCell ref="AK6:AM6"/>
    <mergeCell ref="P6:R6"/>
    <mergeCell ref="S6:T6"/>
    <mergeCell ref="U6:Y6"/>
    <mergeCell ref="AA6:AD6"/>
    <mergeCell ref="AE6:AG6"/>
    <mergeCell ref="F6:G6"/>
    <mergeCell ref="H6:I6"/>
    <mergeCell ref="J6:K6"/>
    <mergeCell ref="L6:M6"/>
    <mergeCell ref="N6:O6"/>
    <mergeCell ref="P4:Z4"/>
    <mergeCell ref="AA4:AM4"/>
    <mergeCell ref="AN4:AR6"/>
    <mergeCell ref="AS4:AS6"/>
    <mergeCell ref="F5:G5"/>
    <mergeCell ref="H5:I5"/>
    <mergeCell ref="J5:K5"/>
    <mergeCell ref="L5:M5"/>
    <mergeCell ref="N5:O5"/>
    <mergeCell ref="P5:R5"/>
    <mergeCell ref="S5:T5"/>
    <mergeCell ref="U5:Y5"/>
    <mergeCell ref="AA5:AD5"/>
    <mergeCell ref="AE5:AG5"/>
    <mergeCell ref="AH5:AJ5"/>
    <mergeCell ref="AK5:AM5"/>
  </mergeCells>
  <pageMargins left="0.7" right="0.7" top="0.75" bottom="0.75" header="0.511811023622047" footer="0.511811023622047"/>
  <pageSetup paperSize="9" scale="6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Odysseas Boufalis</dc:creator>
  <cp:keywords/>
  <dc:description/>
  <cp:lastModifiedBy>Guest User</cp:lastModifiedBy>
  <cp:revision>0</cp:revision>
  <dcterms:created xsi:type="dcterms:W3CDTF">2020-01-17T09:48:17Z</dcterms:created>
  <dcterms:modified xsi:type="dcterms:W3CDTF">2022-10-11T21:14:53Z</dcterms:modified>
  <cp:category/>
  <cp:contentStatus/>
</cp:coreProperties>
</file>